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dossier_dga\DGB\dgb_site\suivi de l'execution du budget\EFFECTIF &amp; MASSE SALARIALE\"/>
    </mc:Choice>
  </mc:AlternateContent>
  <xr:revisionPtr revIDLastSave="0" documentId="13_ncr:1_{3883C1E2-A7C2-46D3-B54D-2633179B0950}" xr6:coauthVersionLast="47" xr6:coauthVersionMax="47" xr10:uidLastSave="{00000000-0000-0000-0000-000000000000}"/>
  <bookViews>
    <workbookView xWindow="-120" yWindow="-120" windowWidth="29040" windowHeight="15720" xr2:uid="{9FA4E9DA-3037-4579-B8D8-0027AB654C88}"/>
  </bookViews>
  <sheets>
    <sheet name="Tabulation 1" sheetId="1" r:id="rId1"/>
    <sheet name="Eff &amp; Masse sal. Juil 24 vs 25" sheetId="2" r:id="rId2"/>
    <sheet name="Ev. Pens par catégorie" sheetId="3" r:id="rId3"/>
  </sheets>
  <externalReferences>
    <externalReference r:id="rId4"/>
  </externalReferences>
  <definedNames>
    <definedName name="_xlnm.Print_Area" localSheetId="2">'Ev. Pens par catégorie'!$A$1:$B$133</definedName>
    <definedName name="_xlnm.Print_Area" localSheetId="0">'Tabulation 1'!$A$1:$O$144</definedName>
    <definedName name="_xlnm.Print_Titles" localSheetId="1">'Eff &amp; Masse sal. Juil 24 vs 25'!$1:$7</definedName>
    <definedName name="_xlnm.Print_Titles" localSheetId="2">'Ev. Pens par catégorie'!$1:$4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2" i="2" l="1"/>
  <c r="J162" i="2" s="1"/>
  <c r="E162" i="2"/>
  <c r="E161" i="2" s="1"/>
  <c r="I161" i="2"/>
  <c r="H161" i="2"/>
  <c r="G161" i="2"/>
  <c r="J161" i="2" s="1"/>
  <c r="D161" i="2"/>
  <c r="C161" i="2"/>
  <c r="I160" i="2"/>
  <c r="H160" i="2"/>
  <c r="D160" i="2"/>
  <c r="C160" i="2"/>
  <c r="J159" i="2"/>
  <c r="I159" i="2"/>
  <c r="I158" i="2" s="1"/>
  <c r="E159" i="2"/>
  <c r="H158" i="2"/>
  <c r="G158" i="2"/>
  <c r="D158" i="2"/>
  <c r="C158" i="2"/>
  <c r="H157" i="2"/>
  <c r="G157" i="2"/>
  <c r="D157" i="2"/>
  <c r="C157" i="2"/>
  <c r="I156" i="2"/>
  <c r="J156" i="2" s="1"/>
  <c r="E156" i="2"/>
  <c r="E155" i="2" s="1"/>
  <c r="F155" i="2" s="1"/>
  <c r="I155" i="2"/>
  <c r="H155" i="2"/>
  <c r="H152" i="2" s="1"/>
  <c r="H148" i="2" s="1"/>
  <c r="G155" i="2"/>
  <c r="J155" i="2" s="1"/>
  <c r="D155" i="2"/>
  <c r="C155" i="2"/>
  <c r="J154" i="2"/>
  <c r="I154" i="2"/>
  <c r="I153" i="2" s="1"/>
  <c r="E154" i="2"/>
  <c r="H153" i="2"/>
  <c r="G153" i="2"/>
  <c r="G152" i="2" s="1"/>
  <c r="D153" i="2"/>
  <c r="C153" i="2"/>
  <c r="D152" i="2"/>
  <c r="D148" i="2" s="1"/>
  <c r="D163" i="2" s="1"/>
  <c r="C152" i="2"/>
  <c r="I151" i="2"/>
  <c r="J151" i="2" s="1"/>
  <c r="E151" i="2"/>
  <c r="E150" i="2" s="1"/>
  <c r="I150" i="2"/>
  <c r="H150" i="2"/>
  <c r="G150" i="2"/>
  <c r="J150" i="2" s="1"/>
  <c r="D150" i="2"/>
  <c r="C150" i="2"/>
  <c r="I149" i="2"/>
  <c r="H149" i="2"/>
  <c r="D149" i="2"/>
  <c r="C149" i="2"/>
  <c r="J147" i="2"/>
  <c r="I147" i="2"/>
  <c r="E147" i="2"/>
  <c r="F147" i="2" s="1"/>
  <c r="I146" i="2"/>
  <c r="J146" i="2" s="1"/>
  <c r="E146" i="2"/>
  <c r="F146" i="2" s="1"/>
  <c r="J145" i="2"/>
  <c r="I145" i="2"/>
  <c r="E145" i="2"/>
  <c r="F145" i="2" s="1"/>
  <c r="I144" i="2"/>
  <c r="J144" i="2" s="1"/>
  <c r="E144" i="2"/>
  <c r="I143" i="2"/>
  <c r="H143" i="2"/>
  <c r="G143" i="2"/>
  <c r="J143" i="2" s="1"/>
  <c r="D143" i="2"/>
  <c r="C143" i="2"/>
  <c r="C142" i="2" s="1"/>
  <c r="C141" i="2" s="1"/>
  <c r="I142" i="2"/>
  <c r="H142" i="2"/>
  <c r="G142" i="2"/>
  <c r="J142" i="2" s="1"/>
  <c r="D142" i="2"/>
  <c r="I141" i="2"/>
  <c r="H141" i="2"/>
  <c r="D141" i="2"/>
  <c r="J140" i="2"/>
  <c r="I140" i="2"/>
  <c r="E140" i="2"/>
  <c r="F140" i="2" s="1"/>
  <c r="I139" i="2"/>
  <c r="J139" i="2" s="1"/>
  <c r="E139" i="2"/>
  <c r="I138" i="2"/>
  <c r="H138" i="2"/>
  <c r="H135" i="2" s="1"/>
  <c r="H134" i="2" s="1"/>
  <c r="G138" i="2"/>
  <c r="J138" i="2" s="1"/>
  <c r="D138" i="2"/>
  <c r="C138" i="2"/>
  <c r="J137" i="2"/>
  <c r="I137" i="2"/>
  <c r="I136" i="2" s="1"/>
  <c r="E137" i="2"/>
  <c r="H136" i="2"/>
  <c r="G136" i="2"/>
  <c r="D136" i="2"/>
  <c r="C136" i="2"/>
  <c r="D135" i="2"/>
  <c r="C135" i="2"/>
  <c r="C134" i="2" s="1"/>
  <c r="D134" i="2"/>
  <c r="I133" i="2"/>
  <c r="J133" i="2" s="1"/>
  <c r="E133" i="2"/>
  <c r="F133" i="2" s="1"/>
  <c r="J132" i="2"/>
  <c r="I132" i="2"/>
  <c r="E132" i="2"/>
  <c r="F132" i="2" s="1"/>
  <c r="I131" i="2"/>
  <c r="J131" i="2" s="1"/>
  <c r="E131" i="2"/>
  <c r="E129" i="2" s="1"/>
  <c r="F129" i="2" s="1"/>
  <c r="I130" i="2"/>
  <c r="E130" i="2"/>
  <c r="I129" i="2"/>
  <c r="J129" i="2" s="1"/>
  <c r="H129" i="2"/>
  <c r="G129" i="2"/>
  <c r="D129" i="2"/>
  <c r="D113" i="2" s="1"/>
  <c r="C129" i="2"/>
  <c r="I128" i="2"/>
  <c r="J128" i="2" s="1"/>
  <c r="E128" i="2"/>
  <c r="F128" i="2" s="1"/>
  <c r="I127" i="2"/>
  <c r="J127" i="2" s="1"/>
  <c r="F127" i="2"/>
  <c r="E127" i="2"/>
  <c r="I126" i="2"/>
  <c r="J126" i="2" s="1"/>
  <c r="E126" i="2"/>
  <c r="F126" i="2" s="1"/>
  <c r="I125" i="2"/>
  <c r="J125" i="2" s="1"/>
  <c r="F125" i="2"/>
  <c r="E125" i="2"/>
  <c r="I124" i="2"/>
  <c r="J124" i="2" s="1"/>
  <c r="E124" i="2"/>
  <c r="F124" i="2" s="1"/>
  <c r="I123" i="2"/>
  <c r="J123" i="2" s="1"/>
  <c r="F123" i="2"/>
  <c r="E123" i="2"/>
  <c r="I122" i="2"/>
  <c r="J122" i="2" s="1"/>
  <c r="E122" i="2"/>
  <c r="F122" i="2" s="1"/>
  <c r="I121" i="2"/>
  <c r="J121" i="2" s="1"/>
  <c r="F121" i="2"/>
  <c r="E121" i="2"/>
  <c r="I120" i="2"/>
  <c r="J120" i="2" s="1"/>
  <c r="E120" i="2"/>
  <c r="F120" i="2" s="1"/>
  <c r="I119" i="2"/>
  <c r="J119" i="2" s="1"/>
  <c r="F119" i="2"/>
  <c r="E119" i="2"/>
  <c r="I118" i="2"/>
  <c r="E118" i="2"/>
  <c r="F118" i="2" s="1"/>
  <c r="H117" i="2"/>
  <c r="H113" i="2" s="1"/>
  <c r="G117" i="2"/>
  <c r="E117" i="2"/>
  <c r="F117" i="2" s="1"/>
  <c r="D117" i="2"/>
  <c r="C117" i="2"/>
  <c r="I116" i="2"/>
  <c r="J116" i="2" s="1"/>
  <c r="F116" i="2"/>
  <c r="E116" i="2"/>
  <c r="I115" i="2"/>
  <c r="I114" i="2" s="1"/>
  <c r="E115" i="2"/>
  <c r="E114" i="2" s="1"/>
  <c r="H114" i="2"/>
  <c r="G114" i="2"/>
  <c r="G113" i="2" s="1"/>
  <c r="D114" i="2"/>
  <c r="C114" i="2"/>
  <c r="C113" i="2" s="1"/>
  <c r="I112" i="2"/>
  <c r="J112" i="2" s="1"/>
  <c r="E112" i="2"/>
  <c r="F112" i="2" s="1"/>
  <c r="J111" i="2"/>
  <c r="I111" i="2"/>
  <c r="I110" i="2" s="1"/>
  <c r="J110" i="2" s="1"/>
  <c r="E111" i="2"/>
  <c r="H110" i="2"/>
  <c r="G110" i="2"/>
  <c r="D110" i="2"/>
  <c r="C110" i="2"/>
  <c r="I109" i="2"/>
  <c r="J109" i="2" s="1"/>
  <c r="E109" i="2"/>
  <c r="F109" i="2" s="1"/>
  <c r="J108" i="2"/>
  <c r="I108" i="2"/>
  <c r="I107" i="2" s="1"/>
  <c r="J107" i="2" s="1"/>
  <c r="E108" i="2"/>
  <c r="H107" i="2"/>
  <c r="G107" i="2"/>
  <c r="D107" i="2"/>
  <c r="D89" i="2" s="1"/>
  <c r="C107" i="2"/>
  <c r="C89" i="2" s="1"/>
  <c r="I106" i="2"/>
  <c r="J106" i="2" s="1"/>
  <c r="E106" i="2"/>
  <c r="I105" i="2"/>
  <c r="J105" i="2" s="1"/>
  <c r="E105" i="2"/>
  <c r="E103" i="2" s="1"/>
  <c r="F103" i="2" s="1"/>
  <c r="J104" i="2"/>
  <c r="I104" i="2"/>
  <c r="F104" i="2"/>
  <c r="E104" i="2"/>
  <c r="I103" i="2"/>
  <c r="J103" i="2" s="1"/>
  <c r="H103" i="2"/>
  <c r="G103" i="2"/>
  <c r="D103" i="2"/>
  <c r="C103" i="2"/>
  <c r="I102" i="2"/>
  <c r="J102" i="2" s="1"/>
  <c r="E102" i="2"/>
  <c r="F102" i="2" s="1"/>
  <c r="J101" i="2"/>
  <c r="I101" i="2"/>
  <c r="F101" i="2"/>
  <c r="E101" i="2"/>
  <c r="I100" i="2"/>
  <c r="J100" i="2" s="1"/>
  <c r="E100" i="2"/>
  <c r="F100" i="2" s="1"/>
  <c r="J99" i="2"/>
  <c r="I99" i="2"/>
  <c r="F99" i="2"/>
  <c r="E99" i="2"/>
  <c r="I98" i="2"/>
  <c r="I96" i="2" s="1"/>
  <c r="J96" i="2" s="1"/>
  <c r="E98" i="2"/>
  <c r="E96" i="2" s="1"/>
  <c r="F96" i="2" s="1"/>
  <c r="J97" i="2"/>
  <c r="I97" i="2"/>
  <c r="F97" i="2"/>
  <c r="E97" i="2"/>
  <c r="H96" i="2"/>
  <c r="G96" i="2"/>
  <c r="G89" i="2" s="1"/>
  <c r="D96" i="2"/>
  <c r="C96" i="2"/>
  <c r="I95" i="2"/>
  <c r="J95" i="2" s="1"/>
  <c r="E95" i="2"/>
  <c r="F95" i="2" s="1"/>
  <c r="J94" i="2"/>
  <c r="I94" i="2"/>
  <c r="F94" i="2"/>
  <c r="E94" i="2"/>
  <c r="I93" i="2"/>
  <c r="J93" i="2" s="1"/>
  <c r="E93" i="2"/>
  <c r="F93" i="2" s="1"/>
  <c r="J92" i="2"/>
  <c r="I92" i="2"/>
  <c r="F92" i="2"/>
  <c r="E92" i="2"/>
  <c r="I91" i="2"/>
  <c r="I90" i="2" s="1"/>
  <c r="E91" i="2"/>
  <c r="F91" i="2" s="1"/>
  <c r="J90" i="2"/>
  <c r="H90" i="2"/>
  <c r="G90" i="2"/>
  <c r="E90" i="2"/>
  <c r="F90" i="2" s="1"/>
  <c r="D90" i="2"/>
  <c r="C90" i="2"/>
  <c r="H89" i="2"/>
  <c r="J88" i="2"/>
  <c r="I88" i="2"/>
  <c r="F88" i="2"/>
  <c r="E88" i="2"/>
  <c r="I87" i="2"/>
  <c r="J87" i="2" s="1"/>
  <c r="E87" i="2"/>
  <c r="E85" i="2" s="1"/>
  <c r="J86" i="2"/>
  <c r="I86" i="2"/>
  <c r="F86" i="2"/>
  <c r="E86" i="2"/>
  <c r="I85" i="2"/>
  <c r="J85" i="2" s="1"/>
  <c r="H85" i="2"/>
  <c r="G85" i="2"/>
  <c r="F85" i="2"/>
  <c r="D85" i="2"/>
  <c r="C85" i="2"/>
  <c r="I84" i="2"/>
  <c r="J84" i="2" s="1"/>
  <c r="E84" i="2"/>
  <c r="F84" i="2" s="1"/>
  <c r="J83" i="2"/>
  <c r="I83" i="2"/>
  <c r="F83" i="2"/>
  <c r="E83" i="2"/>
  <c r="I82" i="2"/>
  <c r="I81" i="2" s="1"/>
  <c r="E82" i="2"/>
  <c r="F82" i="2" s="1"/>
  <c r="J81" i="2"/>
  <c r="H81" i="2"/>
  <c r="G81" i="2"/>
  <c r="E81" i="2"/>
  <c r="F81" i="2" s="1"/>
  <c r="D81" i="2"/>
  <c r="C81" i="2"/>
  <c r="C54" i="2" s="1"/>
  <c r="J80" i="2"/>
  <c r="I80" i="2"/>
  <c r="F80" i="2"/>
  <c r="E80" i="2"/>
  <c r="I79" i="2"/>
  <c r="J79" i="2" s="1"/>
  <c r="E79" i="2"/>
  <c r="F79" i="2" s="1"/>
  <c r="J78" i="2"/>
  <c r="I78" i="2"/>
  <c r="F78" i="2"/>
  <c r="E78" i="2"/>
  <c r="I77" i="2"/>
  <c r="J77" i="2" s="1"/>
  <c r="E77" i="2"/>
  <c r="F77" i="2" s="1"/>
  <c r="J76" i="2"/>
  <c r="I76" i="2"/>
  <c r="F76" i="2"/>
  <c r="E76" i="2"/>
  <c r="I75" i="2"/>
  <c r="J75" i="2" s="1"/>
  <c r="E75" i="2"/>
  <c r="F75" i="2" s="1"/>
  <c r="J74" i="2"/>
  <c r="I74" i="2"/>
  <c r="F74" i="2"/>
  <c r="E74" i="2"/>
  <c r="I73" i="2"/>
  <c r="J73" i="2" s="1"/>
  <c r="E73" i="2"/>
  <c r="E71" i="2" s="1"/>
  <c r="J72" i="2"/>
  <c r="I72" i="2"/>
  <c r="F72" i="2"/>
  <c r="E72" i="2"/>
  <c r="I71" i="2"/>
  <c r="J71" i="2" s="1"/>
  <c r="H71" i="2"/>
  <c r="G71" i="2"/>
  <c r="F71" i="2"/>
  <c r="D71" i="2"/>
  <c r="C71" i="2"/>
  <c r="I70" i="2"/>
  <c r="I68" i="2" s="1"/>
  <c r="J68" i="2" s="1"/>
  <c r="E70" i="2"/>
  <c r="E68" i="2" s="1"/>
  <c r="F68" i="2" s="1"/>
  <c r="J69" i="2"/>
  <c r="I69" i="2"/>
  <c r="F69" i="2"/>
  <c r="E69" i="2"/>
  <c r="H68" i="2"/>
  <c r="G68" i="2"/>
  <c r="D68" i="2"/>
  <c r="C68" i="2"/>
  <c r="I67" i="2"/>
  <c r="J67" i="2" s="1"/>
  <c r="E67" i="2"/>
  <c r="F67" i="2" s="1"/>
  <c r="J66" i="2"/>
  <c r="I66" i="2"/>
  <c r="F66" i="2"/>
  <c r="E66" i="2"/>
  <c r="E65" i="2" s="1"/>
  <c r="F65" i="2" s="1"/>
  <c r="H65" i="2"/>
  <c r="G65" i="2"/>
  <c r="D65" i="2"/>
  <c r="C65" i="2"/>
  <c r="I64" i="2"/>
  <c r="J64" i="2" s="1"/>
  <c r="E64" i="2"/>
  <c r="F64" i="2" s="1"/>
  <c r="J63" i="2"/>
  <c r="I63" i="2"/>
  <c r="E63" i="2"/>
  <c r="E62" i="2" s="1"/>
  <c r="F62" i="2" s="1"/>
  <c r="I62" i="2"/>
  <c r="J62" i="2" s="1"/>
  <c r="H62" i="2"/>
  <c r="G62" i="2"/>
  <c r="D62" i="2"/>
  <c r="C62" i="2"/>
  <c r="I61" i="2"/>
  <c r="J61" i="2" s="1"/>
  <c r="E61" i="2"/>
  <c r="F61" i="2" s="1"/>
  <c r="J60" i="2"/>
  <c r="I60" i="2"/>
  <c r="E60" i="2"/>
  <c r="F60" i="2" s="1"/>
  <c r="I59" i="2"/>
  <c r="E59" i="2"/>
  <c r="I58" i="2"/>
  <c r="J58" i="2" s="1"/>
  <c r="F58" i="2"/>
  <c r="E58" i="2"/>
  <c r="I57" i="2"/>
  <c r="J57" i="2" s="1"/>
  <c r="E57" i="2"/>
  <c r="I56" i="2"/>
  <c r="I55" i="2" s="1"/>
  <c r="F56" i="2"/>
  <c r="E56" i="2"/>
  <c r="H55" i="2"/>
  <c r="H54" i="2" s="1"/>
  <c r="G55" i="2"/>
  <c r="G54" i="2" s="1"/>
  <c r="D55" i="2"/>
  <c r="C55" i="2"/>
  <c r="D54" i="2"/>
  <c r="I53" i="2"/>
  <c r="J53" i="2" s="1"/>
  <c r="E53" i="2"/>
  <c r="F53" i="2" s="1"/>
  <c r="I52" i="2"/>
  <c r="J52" i="2" s="1"/>
  <c r="F52" i="2"/>
  <c r="E52" i="2"/>
  <c r="I51" i="2"/>
  <c r="J51" i="2" s="1"/>
  <c r="E51" i="2"/>
  <c r="I50" i="2"/>
  <c r="J50" i="2" s="1"/>
  <c r="H50" i="2"/>
  <c r="G50" i="2"/>
  <c r="D50" i="2"/>
  <c r="C50" i="2"/>
  <c r="I49" i="2"/>
  <c r="J49" i="2" s="1"/>
  <c r="F49" i="2"/>
  <c r="E49" i="2"/>
  <c r="I48" i="2"/>
  <c r="J48" i="2" s="1"/>
  <c r="E48" i="2"/>
  <c r="F48" i="2" s="1"/>
  <c r="I47" i="2"/>
  <c r="J47" i="2" s="1"/>
  <c r="F47" i="2"/>
  <c r="E47" i="2"/>
  <c r="I46" i="2"/>
  <c r="J46" i="2" s="1"/>
  <c r="E46" i="2"/>
  <c r="H45" i="2"/>
  <c r="G45" i="2"/>
  <c r="D45" i="2"/>
  <c r="C45" i="2"/>
  <c r="I44" i="2"/>
  <c r="J44" i="2" s="1"/>
  <c r="F44" i="2"/>
  <c r="E44" i="2"/>
  <c r="I43" i="2"/>
  <c r="J43" i="2" s="1"/>
  <c r="E43" i="2"/>
  <c r="F43" i="2" s="1"/>
  <c r="I42" i="2"/>
  <c r="J42" i="2" s="1"/>
  <c r="F42" i="2"/>
  <c r="E42" i="2"/>
  <c r="I41" i="2"/>
  <c r="J41" i="2" s="1"/>
  <c r="E41" i="2"/>
  <c r="H40" i="2"/>
  <c r="G40" i="2"/>
  <c r="D40" i="2"/>
  <c r="C40" i="2"/>
  <c r="I39" i="2"/>
  <c r="J39" i="2" s="1"/>
  <c r="F39" i="2"/>
  <c r="E39" i="2"/>
  <c r="I38" i="2"/>
  <c r="J38" i="2" s="1"/>
  <c r="E38" i="2"/>
  <c r="F38" i="2" s="1"/>
  <c r="I37" i="2"/>
  <c r="J37" i="2" s="1"/>
  <c r="F37" i="2"/>
  <c r="E37" i="2"/>
  <c r="I36" i="2"/>
  <c r="J36" i="2" s="1"/>
  <c r="E36" i="2"/>
  <c r="F36" i="2" s="1"/>
  <c r="I35" i="2"/>
  <c r="J35" i="2" s="1"/>
  <c r="F35" i="2"/>
  <c r="E35" i="2"/>
  <c r="I34" i="2"/>
  <c r="J34" i="2" s="1"/>
  <c r="E34" i="2"/>
  <c r="F34" i="2" s="1"/>
  <c r="I33" i="2"/>
  <c r="J33" i="2" s="1"/>
  <c r="F33" i="2"/>
  <c r="E33" i="2"/>
  <c r="I32" i="2"/>
  <c r="J32" i="2" s="1"/>
  <c r="E32" i="2"/>
  <c r="H31" i="2"/>
  <c r="H9" i="2" s="1"/>
  <c r="G31" i="2"/>
  <c r="D31" i="2"/>
  <c r="D9" i="2" s="1"/>
  <c r="D8" i="2" s="1"/>
  <c r="C31" i="2"/>
  <c r="I30" i="2"/>
  <c r="E30" i="2"/>
  <c r="J29" i="2"/>
  <c r="I29" i="2"/>
  <c r="E29" i="2"/>
  <c r="F29" i="2" s="1"/>
  <c r="I28" i="2"/>
  <c r="J28" i="2" s="1"/>
  <c r="E28" i="2"/>
  <c r="F28" i="2" s="1"/>
  <c r="J27" i="2"/>
  <c r="I27" i="2"/>
  <c r="E27" i="2"/>
  <c r="F27" i="2" s="1"/>
  <c r="I26" i="2"/>
  <c r="E26" i="2"/>
  <c r="F26" i="2" s="1"/>
  <c r="H25" i="2"/>
  <c r="G25" i="2"/>
  <c r="E25" i="2"/>
  <c r="F25" i="2" s="1"/>
  <c r="D25" i="2"/>
  <c r="C25" i="2"/>
  <c r="J24" i="2"/>
  <c r="I24" i="2"/>
  <c r="E24" i="2"/>
  <c r="F24" i="2" s="1"/>
  <c r="I23" i="2"/>
  <c r="J23" i="2" s="1"/>
  <c r="E23" i="2"/>
  <c r="F23" i="2" s="1"/>
  <c r="J22" i="2"/>
  <c r="I22" i="2"/>
  <c r="E22" i="2"/>
  <c r="F22" i="2" s="1"/>
  <c r="I21" i="2"/>
  <c r="J21" i="2" s="1"/>
  <c r="E21" i="2"/>
  <c r="F21" i="2" s="1"/>
  <c r="J20" i="2"/>
  <c r="I20" i="2"/>
  <c r="E20" i="2"/>
  <c r="F20" i="2" s="1"/>
  <c r="I19" i="2"/>
  <c r="J19" i="2" s="1"/>
  <c r="E19" i="2"/>
  <c r="F19" i="2" s="1"/>
  <c r="J18" i="2"/>
  <c r="I18" i="2"/>
  <c r="E18" i="2"/>
  <c r="F18" i="2" s="1"/>
  <c r="I17" i="2"/>
  <c r="E17" i="2"/>
  <c r="F17" i="2" s="1"/>
  <c r="H16" i="2"/>
  <c r="G16" i="2"/>
  <c r="D16" i="2"/>
  <c r="C16" i="2"/>
  <c r="J15" i="2"/>
  <c r="I15" i="2"/>
  <c r="E15" i="2"/>
  <c r="F15" i="2" s="1"/>
  <c r="I14" i="2"/>
  <c r="J14" i="2" s="1"/>
  <c r="E14" i="2"/>
  <c r="F14" i="2" s="1"/>
  <c r="J13" i="2"/>
  <c r="I13" i="2"/>
  <c r="E13" i="2"/>
  <c r="F13" i="2" s="1"/>
  <c r="I12" i="2"/>
  <c r="J12" i="2" s="1"/>
  <c r="E12" i="2"/>
  <c r="J11" i="2"/>
  <c r="I11" i="2"/>
  <c r="E11" i="2"/>
  <c r="F11" i="2" s="1"/>
  <c r="H10" i="2"/>
  <c r="G10" i="2"/>
  <c r="D10" i="2"/>
  <c r="C10" i="2"/>
  <c r="G9" i="2"/>
  <c r="G8" i="2" s="1"/>
  <c r="C190" i="1"/>
  <c r="B190" i="1"/>
  <c r="D190" i="1" s="1"/>
  <c r="C189" i="1"/>
  <c r="B189" i="1"/>
  <c r="D189" i="1" s="1"/>
  <c r="C188" i="1"/>
  <c r="B188" i="1"/>
  <c r="D188" i="1" s="1"/>
  <c r="C187" i="1"/>
  <c r="D187" i="1" s="1"/>
  <c r="B187" i="1"/>
  <c r="D186" i="1"/>
  <c r="C186" i="1"/>
  <c r="B186" i="1"/>
  <c r="C185" i="1"/>
  <c r="C191" i="1" s="1"/>
  <c r="B185" i="1"/>
  <c r="B191" i="1" s="1"/>
  <c r="L177" i="1"/>
  <c r="C177" i="1"/>
  <c r="J176" i="1"/>
  <c r="A176" i="1"/>
  <c r="J175" i="1"/>
  <c r="A175" i="1"/>
  <c r="J174" i="1"/>
  <c r="A174" i="1"/>
  <c r="J173" i="1"/>
  <c r="A173" i="1"/>
  <c r="J172" i="1"/>
  <c r="A172" i="1"/>
  <c r="J171" i="1"/>
  <c r="A171" i="1"/>
  <c r="J170" i="1"/>
  <c r="A170" i="1"/>
  <c r="J169" i="1"/>
  <c r="A169" i="1"/>
  <c r="J168" i="1"/>
  <c r="A168" i="1"/>
  <c r="J167" i="1"/>
  <c r="A167" i="1"/>
  <c r="J166" i="1"/>
  <c r="A166" i="1"/>
  <c r="J165" i="1"/>
  <c r="A165" i="1"/>
  <c r="J164" i="1"/>
  <c r="A164" i="1"/>
  <c r="J163" i="1"/>
  <c r="A163" i="1"/>
  <c r="J162" i="1"/>
  <c r="A162" i="1"/>
  <c r="J161" i="1"/>
  <c r="A161" i="1"/>
  <c r="J160" i="1"/>
  <c r="A160" i="1"/>
  <c r="J159" i="1"/>
  <c r="A159" i="1"/>
  <c r="J158" i="1"/>
  <c r="A158" i="1"/>
  <c r="J157" i="1"/>
  <c r="A157" i="1"/>
  <c r="J156" i="1"/>
  <c r="A156" i="1"/>
  <c r="J155" i="1"/>
  <c r="A155" i="1"/>
  <c r="J154" i="1"/>
  <c r="A154" i="1"/>
  <c r="J153" i="1"/>
  <c r="A153" i="1"/>
  <c r="J152" i="1"/>
  <c r="A152" i="1"/>
  <c r="J151" i="1"/>
  <c r="A151" i="1"/>
  <c r="J150" i="1"/>
  <c r="A150" i="1"/>
  <c r="J149" i="1"/>
  <c r="A149" i="1"/>
  <c r="J148" i="1"/>
  <c r="A148" i="1"/>
  <c r="J147" i="1"/>
  <c r="A147" i="1"/>
  <c r="U76" i="1"/>
  <c r="S76" i="1"/>
  <c r="T73" i="1"/>
  <c r="R72" i="1"/>
  <c r="N68" i="1"/>
  <c r="M68" i="1"/>
  <c r="L68" i="1"/>
  <c r="K68" i="1"/>
  <c r="F6" i="1" s="1"/>
  <c r="O67" i="1"/>
  <c r="M176" i="1" s="1"/>
  <c r="N176" i="1" s="1"/>
  <c r="O176" i="1" s="1"/>
  <c r="O66" i="1"/>
  <c r="M175" i="1" s="1"/>
  <c r="N175" i="1" s="1"/>
  <c r="O175" i="1" s="1"/>
  <c r="S65" i="1"/>
  <c r="R65" i="1"/>
  <c r="T65" i="1" s="1"/>
  <c r="O65" i="1"/>
  <c r="M174" i="1" s="1"/>
  <c r="N174" i="1" s="1"/>
  <c r="O174" i="1" s="1"/>
  <c r="S64" i="1"/>
  <c r="T64" i="1" s="1"/>
  <c r="R64" i="1"/>
  <c r="O64" i="1"/>
  <c r="M173" i="1" s="1"/>
  <c r="N173" i="1" s="1"/>
  <c r="O173" i="1" s="1"/>
  <c r="S63" i="1"/>
  <c r="R63" i="1"/>
  <c r="T63" i="1" s="1"/>
  <c r="O63" i="1"/>
  <c r="M172" i="1" s="1"/>
  <c r="N172" i="1" s="1"/>
  <c r="O172" i="1" s="1"/>
  <c r="S62" i="1"/>
  <c r="T62" i="1" s="1"/>
  <c r="T66" i="1" s="1"/>
  <c r="R62" i="1"/>
  <c r="R66" i="1" s="1"/>
  <c r="O62" i="1"/>
  <c r="M171" i="1" s="1"/>
  <c r="N171" i="1" s="1"/>
  <c r="O171" i="1" s="1"/>
  <c r="O61" i="1"/>
  <c r="M170" i="1" s="1"/>
  <c r="N170" i="1" s="1"/>
  <c r="O170" i="1" s="1"/>
  <c r="O60" i="1"/>
  <c r="M169" i="1" s="1"/>
  <c r="N169" i="1" s="1"/>
  <c r="O169" i="1" s="1"/>
  <c r="O59" i="1"/>
  <c r="M168" i="1" s="1"/>
  <c r="N168" i="1" s="1"/>
  <c r="O168" i="1" s="1"/>
  <c r="O58" i="1"/>
  <c r="M167" i="1" s="1"/>
  <c r="N167" i="1" s="1"/>
  <c r="O167" i="1" s="1"/>
  <c r="S57" i="1"/>
  <c r="R57" i="1"/>
  <c r="O57" i="1"/>
  <c r="M166" i="1" s="1"/>
  <c r="N166" i="1" s="1"/>
  <c r="O166" i="1" s="1"/>
  <c r="U56" i="1"/>
  <c r="T56" i="1"/>
  <c r="T57" i="1" s="1"/>
  <c r="O56" i="1"/>
  <c r="M165" i="1" s="1"/>
  <c r="N165" i="1" s="1"/>
  <c r="O165" i="1" s="1"/>
  <c r="U55" i="1"/>
  <c r="T55" i="1"/>
  <c r="O55" i="1"/>
  <c r="M164" i="1" s="1"/>
  <c r="N164" i="1" s="1"/>
  <c r="O164" i="1" s="1"/>
  <c r="U54" i="1"/>
  <c r="T54" i="1"/>
  <c r="O54" i="1"/>
  <c r="M163" i="1" s="1"/>
  <c r="N163" i="1" s="1"/>
  <c r="O163" i="1" s="1"/>
  <c r="U53" i="1"/>
  <c r="T53" i="1"/>
  <c r="O53" i="1"/>
  <c r="M162" i="1" s="1"/>
  <c r="N162" i="1" s="1"/>
  <c r="O162" i="1" s="1"/>
  <c r="U52" i="1"/>
  <c r="T52" i="1"/>
  <c r="O52" i="1"/>
  <c r="M161" i="1" s="1"/>
  <c r="N161" i="1" s="1"/>
  <c r="O161" i="1" s="1"/>
  <c r="U51" i="1"/>
  <c r="U57" i="1" s="1"/>
  <c r="O51" i="1"/>
  <c r="M160" i="1" s="1"/>
  <c r="N160" i="1" s="1"/>
  <c r="O160" i="1" s="1"/>
  <c r="O50" i="1"/>
  <c r="M159" i="1" s="1"/>
  <c r="N159" i="1" s="1"/>
  <c r="O159" i="1" s="1"/>
  <c r="O49" i="1"/>
  <c r="M158" i="1" s="1"/>
  <c r="N158" i="1" s="1"/>
  <c r="O158" i="1" s="1"/>
  <c r="O48" i="1"/>
  <c r="M157" i="1" s="1"/>
  <c r="N157" i="1" s="1"/>
  <c r="O157" i="1" s="1"/>
  <c r="O47" i="1"/>
  <c r="M156" i="1" s="1"/>
  <c r="N156" i="1" s="1"/>
  <c r="O156" i="1" s="1"/>
  <c r="O46" i="1"/>
  <c r="M155" i="1" s="1"/>
  <c r="N155" i="1" s="1"/>
  <c r="O155" i="1" s="1"/>
  <c r="O45" i="1"/>
  <c r="M154" i="1" s="1"/>
  <c r="N154" i="1" s="1"/>
  <c r="O154" i="1" s="1"/>
  <c r="O44" i="1"/>
  <c r="M153" i="1" s="1"/>
  <c r="N153" i="1" s="1"/>
  <c r="O153" i="1" s="1"/>
  <c r="O43" i="1"/>
  <c r="M152" i="1" s="1"/>
  <c r="N152" i="1" s="1"/>
  <c r="O152" i="1" s="1"/>
  <c r="O42" i="1"/>
  <c r="M151" i="1" s="1"/>
  <c r="N151" i="1" s="1"/>
  <c r="O151" i="1" s="1"/>
  <c r="O41" i="1"/>
  <c r="M150" i="1" s="1"/>
  <c r="N150" i="1" s="1"/>
  <c r="O150" i="1" s="1"/>
  <c r="O40" i="1"/>
  <c r="M149" i="1" s="1"/>
  <c r="N149" i="1" s="1"/>
  <c r="O149" i="1" s="1"/>
  <c r="C40" i="1"/>
  <c r="B40" i="1"/>
  <c r="G40" i="1" s="1"/>
  <c r="O39" i="1"/>
  <c r="M148" i="1" s="1"/>
  <c r="N148" i="1" s="1"/>
  <c r="O148" i="1" s="1"/>
  <c r="F39" i="1"/>
  <c r="D39" i="1"/>
  <c r="E39" i="1" s="1"/>
  <c r="O38" i="1"/>
  <c r="M147" i="1" s="1"/>
  <c r="F38" i="1"/>
  <c r="D38" i="1"/>
  <c r="E38" i="1" s="1"/>
  <c r="D37" i="1"/>
  <c r="F37" i="1" s="1"/>
  <c r="F36" i="1"/>
  <c r="D36" i="1"/>
  <c r="E36" i="1" s="1"/>
  <c r="N34" i="1"/>
  <c r="M34" i="1"/>
  <c r="L34" i="1"/>
  <c r="K34" i="1"/>
  <c r="E6" i="1" s="1"/>
  <c r="O33" i="1"/>
  <c r="D176" i="1" s="1"/>
  <c r="E176" i="1" s="1"/>
  <c r="F176" i="1" s="1"/>
  <c r="O32" i="1"/>
  <c r="D175" i="1" s="1"/>
  <c r="E175" i="1" s="1"/>
  <c r="F175" i="1" s="1"/>
  <c r="O31" i="1"/>
  <c r="D174" i="1" s="1"/>
  <c r="E174" i="1" s="1"/>
  <c r="F174" i="1" s="1"/>
  <c r="E31" i="1"/>
  <c r="O30" i="1"/>
  <c r="D173" i="1" s="1"/>
  <c r="E173" i="1" s="1"/>
  <c r="F173" i="1" s="1"/>
  <c r="O29" i="1"/>
  <c r="D172" i="1" s="1"/>
  <c r="E172" i="1" s="1"/>
  <c r="F172" i="1" s="1"/>
  <c r="O28" i="1"/>
  <c r="D171" i="1" s="1"/>
  <c r="E171" i="1" s="1"/>
  <c r="F171" i="1" s="1"/>
  <c r="O27" i="1"/>
  <c r="D170" i="1" s="1"/>
  <c r="E170" i="1" s="1"/>
  <c r="F170" i="1" s="1"/>
  <c r="O26" i="1"/>
  <c r="D169" i="1" s="1"/>
  <c r="E169" i="1" s="1"/>
  <c r="F169" i="1" s="1"/>
  <c r="O25" i="1"/>
  <c r="D168" i="1" s="1"/>
  <c r="E168" i="1" s="1"/>
  <c r="F168" i="1" s="1"/>
  <c r="O24" i="1"/>
  <c r="D167" i="1" s="1"/>
  <c r="E167" i="1" s="1"/>
  <c r="F167" i="1" s="1"/>
  <c r="O23" i="1"/>
  <c r="D166" i="1" s="1"/>
  <c r="E166" i="1" s="1"/>
  <c r="F166" i="1" s="1"/>
  <c r="F23" i="1"/>
  <c r="O22" i="1"/>
  <c r="D165" i="1" s="1"/>
  <c r="E165" i="1" s="1"/>
  <c r="F165" i="1" s="1"/>
  <c r="O21" i="1"/>
  <c r="D164" i="1" s="1"/>
  <c r="E164" i="1" s="1"/>
  <c r="F164" i="1" s="1"/>
  <c r="O20" i="1"/>
  <c r="D163" i="1" s="1"/>
  <c r="E163" i="1" s="1"/>
  <c r="F163" i="1" s="1"/>
  <c r="O19" i="1"/>
  <c r="D162" i="1" s="1"/>
  <c r="E162" i="1" s="1"/>
  <c r="F162" i="1" s="1"/>
  <c r="E19" i="1"/>
  <c r="O18" i="1"/>
  <c r="D161" i="1" s="1"/>
  <c r="E161" i="1" s="1"/>
  <c r="F161" i="1" s="1"/>
  <c r="O17" i="1"/>
  <c r="D160" i="1" s="1"/>
  <c r="E160" i="1" s="1"/>
  <c r="F160" i="1" s="1"/>
  <c r="O16" i="1"/>
  <c r="D159" i="1" s="1"/>
  <c r="E159" i="1" s="1"/>
  <c r="F159" i="1" s="1"/>
  <c r="O15" i="1"/>
  <c r="D158" i="1" s="1"/>
  <c r="E158" i="1" s="1"/>
  <c r="F158" i="1" s="1"/>
  <c r="O14" i="1"/>
  <c r="D157" i="1" s="1"/>
  <c r="E157" i="1" s="1"/>
  <c r="F157" i="1" s="1"/>
  <c r="O13" i="1"/>
  <c r="D156" i="1" s="1"/>
  <c r="E156" i="1" s="1"/>
  <c r="F156" i="1" s="1"/>
  <c r="O12" i="1"/>
  <c r="D155" i="1" s="1"/>
  <c r="E155" i="1" s="1"/>
  <c r="F155" i="1" s="1"/>
  <c r="O11" i="1"/>
  <c r="D154" i="1" s="1"/>
  <c r="E154" i="1" s="1"/>
  <c r="F154" i="1" s="1"/>
  <c r="O10" i="1"/>
  <c r="D153" i="1" s="1"/>
  <c r="E153" i="1" s="1"/>
  <c r="F153" i="1" s="1"/>
  <c r="O9" i="1"/>
  <c r="D152" i="1" s="1"/>
  <c r="E152" i="1" s="1"/>
  <c r="F152" i="1" s="1"/>
  <c r="O8" i="1"/>
  <c r="D151" i="1" s="1"/>
  <c r="E151" i="1" s="1"/>
  <c r="F151" i="1" s="1"/>
  <c r="O7" i="1"/>
  <c r="D150" i="1" s="1"/>
  <c r="E150" i="1" s="1"/>
  <c r="F150" i="1" s="1"/>
  <c r="O6" i="1"/>
  <c r="O34" i="1" s="1"/>
  <c r="O5" i="1"/>
  <c r="D148" i="1" s="1"/>
  <c r="E148" i="1" s="1"/>
  <c r="F148" i="1" s="1"/>
  <c r="F5" i="1"/>
  <c r="F25" i="1" s="1"/>
  <c r="G25" i="1" s="1"/>
  <c r="E5" i="1"/>
  <c r="F13" i="1" s="1"/>
  <c r="G13" i="1" s="1"/>
  <c r="O4" i="1"/>
  <c r="D147" i="1" s="1"/>
  <c r="F4" i="1"/>
  <c r="F24" i="1" s="1"/>
  <c r="G24" i="1" s="1"/>
  <c r="E4" i="1"/>
  <c r="R73" i="1" s="1"/>
  <c r="F3" i="1"/>
  <c r="T72" i="1" s="1"/>
  <c r="E3" i="1"/>
  <c r="E8" i="1" s="1"/>
  <c r="E110" i="2" l="1"/>
  <c r="F110" i="2" s="1"/>
  <c r="F111" i="2"/>
  <c r="E10" i="2"/>
  <c r="F12" i="2"/>
  <c r="I89" i="2"/>
  <c r="J89" i="2" s="1"/>
  <c r="J158" i="2"/>
  <c r="I157" i="2"/>
  <c r="J157" i="2" s="1"/>
  <c r="I16" i="2"/>
  <c r="J16" i="2" s="1"/>
  <c r="J17" i="2"/>
  <c r="H8" i="2"/>
  <c r="J55" i="2"/>
  <c r="F114" i="2"/>
  <c r="E113" i="2"/>
  <c r="F113" i="2" s="1"/>
  <c r="C148" i="2"/>
  <c r="C163" i="2" s="1"/>
  <c r="H163" i="2"/>
  <c r="C9" i="2"/>
  <c r="C8" i="2" s="1"/>
  <c r="I31" i="2"/>
  <c r="J31" i="2" s="1"/>
  <c r="I45" i="2"/>
  <c r="J45" i="2" s="1"/>
  <c r="F51" i="2"/>
  <c r="E50" i="2"/>
  <c r="F50" i="2" s="1"/>
  <c r="F57" i="2"/>
  <c r="E55" i="2"/>
  <c r="J114" i="2"/>
  <c r="G135" i="2"/>
  <c r="G134" i="2" s="1"/>
  <c r="G141" i="2"/>
  <c r="J141" i="2" s="1"/>
  <c r="G160" i="2"/>
  <c r="J160" i="2" s="1"/>
  <c r="F161" i="2"/>
  <c r="E160" i="2"/>
  <c r="F160" i="2" s="1"/>
  <c r="J136" i="2"/>
  <c r="I135" i="2"/>
  <c r="E158" i="2"/>
  <c r="F159" i="2"/>
  <c r="I25" i="2"/>
  <c r="J25" i="2" s="1"/>
  <c r="J26" i="2"/>
  <c r="F32" i="2"/>
  <c r="E31" i="2"/>
  <c r="F31" i="2" s="1"/>
  <c r="I40" i="2"/>
  <c r="J40" i="2" s="1"/>
  <c r="F46" i="2"/>
  <c r="E45" i="2"/>
  <c r="F45" i="2" s="1"/>
  <c r="G149" i="2"/>
  <c r="F150" i="2"/>
  <c r="E149" i="2"/>
  <c r="E153" i="2"/>
  <c r="F154" i="2"/>
  <c r="E107" i="2"/>
  <c r="F107" i="2" s="1"/>
  <c r="F108" i="2"/>
  <c r="E143" i="2"/>
  <c r="I10" i="2"/>
  <c r="E16" i="2"/>
  <c r="F16" i="2" s="1"/>
  <c r="F41" i="2"/>
  <c r="E40" i="2"/>
  <c r="F40" i="2" s="1"/>
  <c r="I117" i="2"/>
  <c r="J117" i="2" s="1"/>
  <c r="J118" i="2"/>
  <c r="E136" i="2"/>
  <c r="F137" i="2"/>
  <c r="E138" i="2"/>
  <c r="F138" i="2" s="1"/>
  <c r="J153" i="2"/>
  <c r="I152" i="2"/>
  <c r="J56" i="2"/>
  <c r="F70" i="2"/>
  <c r="F73" i="2"/>
  <c r="F87" i="2"/>
  <c r="F98" i="2"/>
  <c r="F105" i="2"/>
  <c r="J70" i="2"/>
  <c r="J98" i="2"/>
  <c r="F131" i="2"/>
  <c r="F139" i="2"/>
  <c r="F144" i="2"/>
  <c r="F151" i="2"/>
  <c r="F156" i="2"/>
  <c r="F162" i="2"/>
  <c r="I65" i="2"/>
  <c r="J65" i="2" s="1"/>
  <c r="J82" i="2"/>
  <c r="F63" i="2"/>
  <c r="J91" i="2"/>
  <c r="E147" i="1"/>
  <c r="F31" i="1"/>
  <c r="G31" i="1" s="1"/>
  <c r="F14" i="1"/>
  <c r="G14" i="1" s="1"/>
  <c r="R75" i="1"/>
  <c r="T75" i="1"/>
  <c r="F26" i="1"/>
  <c r="G26" i="1" s="1"/>
  <c r="F8" i="1"/>
  <c r="N147" i="1"/>
  <c r="M177" i="1"/>
  <c r="T76" i="1"/>
  <c r="R74" i="1"/>
  <c r="R76" i="1" s="1"/>
  <c r="D40" i="1"/>
  <c r="F40" i="1" s="1"/>
  <c r="T74" i="1"/>
  <c r="D149" i="1"/>
  <c r="E149" i="1" s="1"/>
  <c r="F149" i="1" s="1"/>
  <c r="E37" i="1"/>
  <c r="E40" i="1"/>
  <c r="D185" i="1"/>
  <c r="D191" i="1" s="1"/>
  <c r="B195" i="1" s="1"/>
  <c r="F11" i="1"/>
  <c r="G23" i="1"/>
  <c r="O68" i="1"/>
  <c r="S66" i="1"/>
  <c r="F12" i="1"/>
  <c r="G12" i="1" s="1"/>
  <c r="F153" i="2" l="1"/>
  <c r="E152" i="2"/>
  <c r="F152" i="2" s="1"/>
  <c r="J135" i="2"/>
  <c r="I134" i="2"/>
  <c r="J134" i="2" s="1"/>
  <c r="F149" i="2"/>
  <c r="I54" i="2"/>
  <c r="J54" i="2" s="1"/>
  <c r="F136" i="2"/>
  <c r="E135" i="2"/>
  <c r="F55" i="2"/>
  <c r="E54" i="2"/>
  <c r="F54" i="2" s="1"/>
  <c r="E9" i="2"/>
  <c r="F10" i="2"/>
  <c r="J152" i="2"/>
  <c r="I148" i="2"/>
  <c r="E89" i="2"/>
  <c r="F89" i="2" s="1"/>
  <c r="J10" i="2"/>
  <c r="I9" i="2"/>
  <c r="J149" i="2"/>
  <c r="G148" i="2"/>
  <c r="G163" i="2" s="1"/>
  <c r="F143" i="2"/>
  <c r="E142" i="2"/>
  <c r="F158" i="2"/>
  <c r="E157" i="2"/>
  <c r="F157" i="2" s="1"/>
  <c r="I113" i="2"/>
  <c r="J113" i="2" s="1"/>
  <c r="C195" i="1"/>
  <c r="N177" i="1"/>
  <c r="O177" i="1" s="1"/>
  <c r="O147" i="1"/>
  <c r="D177" i="1"/>
  <c r="G11" i="1"/>
  <c r="F19" i="1"/>
  <c r="G19" i="1" s="1"/>
  <c r="G39" i="1"/>
  <c r="G37" i="1"/>
  <c r="G36" i="1"/>
  <c r="G38" i="1"/>
  <c r="F147" i="1"/>
  <c r="E177" i="1"/>
  <c r="F177" i="1" s="1"/>
  <c r="F135" i="2" l="1"/>
  <c r="E134" i="2"/>
  <c r="F134" i="2" s="1"/>
  <c r="J148" i="2"/>
  <c r="F142" i="2"/>
  <c r="E141" i="2"/>
  <c r="F141" i="2" s="1"/>
  <c r="E148" i="2"/>
  <c r="E8" i="2"/>
  <c r="F8" i="2" s="1"/>
  <c r="F9" i="2"/>
  <c r="J9" i="2"/>
  <c r="I8" i="2"/>
  <c r="J8" i="2" s="1"/>
  <c r="F148" i="2" l="1"/>
  <c r="E163" i="2"/>
  <c r="F163" i="2" s="1"/>
  <c r="I163" i="2"/>
  <c r="J16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DS_Perpetue</author>
  </authors>
  <commentList>
    <comment ref="B59" authorId="0" shapeId="0" xr:uid="{1F1DC661-7924-416E-902C-D7DCF783FA93}">
      <text>
        <r>
          <rPr>
            <b/>
            <sz val="9"/>
            <color indexed="81"/>
            <rFont val="Tahoma"/>
            <family val="2"/>
          </rPr>
          <t>DS_Perpetue:</t>
        </r>
        <r>
          <rPr>
            <sz val="9"/>
            <color indexed="81"/>
            <rFont val="Tahoma"/>
            <family val="2"/>
          </rPr>
          <t xml:space="preserve">
 Nouvelle direction "</t>
        </r>
        <r>
          <rPr>
            <b/>
            <sz val="12"/>
            <color indexed="81"/>
            <rFont val="Tahoma"/>
            <family val="2"/>
          </rPr>
          <t xml:space="preserve"> Bureau du Secretaire d'Etat à la sécurité publique</t>
        </r>
        <r>
          <rPr>
            <sz val="9"/>
            <color indexed="81"/>
            <rFont val="Tahoma"/>
            <family val="2"/>
          </rPr>
          <t xml:space="preserve">" crée à partir de </t>
        </r>
        <r>
          <rPr>
            <b/>
            <sz val="9"/>
            <color indexed="81"/>
            <rFont val="Tahoma"/>
            <family val="2"/>
          </rPr>
          <t>mars 2025</t>
        </r>
      </text>
    </comment>
  </commentList>
</comments>
</file>

<file path=xl/sharedStrings.xml><?xml version="1.0" encoding="utf-8"?>
<sst xmlns="http://schemas.openxmlformats.org/spreadsheetml/2006/main" count="616" uniqueCount="268">
  <si>
    <t>Catégories de fonctionnaires</t>
  </si>
  <si>
    <t>Tranche de salaire</t>
  </si>
  <si>
    <t>Effectif</t>
  </si>
  <si>
    <t>Masse salariale brute</t>
  </si>
  <si>
    <t>Effectif par catégorie de fonctionnaires   (Juillet 2025)</t>
  </si>
  <si>
    <t>Personnel de Soutien</t>
  </si>
  <si>
    <t>Salaire Minimum</t>
  </si>
  <si>
    <t>Entité Administrative</t>
  </si>
  <si>
    <t>Cadre de 
Premier Rang</t>
  </si>
  <si>
    <t>Cadre
Décisionnel</t>
  </si>
  <si>
    <t>Personnel  Diplomé ou Certifié</t>
  </si>
  <si>
    <t>Grand 
Total</t>
  </si>
  <si>
    <t>Personnel Diplômé ou Certifié</t>
  </si>
  <si>
    <t>1111</t>
  </si>
  <si>
    <t>MPCE</t>
  </si>
  <si>
    <t>Cadre Décisionnel</t>
  </si>
  <si>
    <t>1112</t>
  </si>
  <si>
    <t>MEF</t>
  </si>
  <si>
    <t>Cadre de Premier Rang</t>
  </si>
  <si>
    <t>1113</t>
  </si>
  <si>
    <t>MARNDR</t>
  </si>
  <si>
    <t>1114</t>
  </si>
  <si>
    <t>MTPTC</t>
  </si>
  <si>
    <t>Total général</t>
  </si>
  <si>
    <t>1115</t>
  </si>
  <si>
    <t>MCI</t>
  </si>
  <si>
    <t>1116</t>
  </si>
  <si>
    <t>MDE</t>
  </si>
  <si>
    <t>Effectif Juillet 2024</t>
  </si>
  <si>
    <t>Effectif Juillet 2025</t>
  </si>
  <si>
    <t>Variation</t>
  </si>
  <si>
    <t>1117</t>
  </si>
  <si>
    <t>M. TOUR.</t>
  </si>
  <si>
    <t>1211</t>
  </si>
  <si>
    <t>MJSP</t>
  </si>
  <si>
    <t>1212</t>
  </si>
  <si>
    <t>MHAVE</t>
  </si>
  <si>
    <t>1213</t>
  </si>
  <si>
    <t>MAE</t>
  </si>
  <si>
    <t>1214</t>
  </si>
  <si>
    <t>PRESIDENCE</t>
  </si>
  <si>
    <t>1215</t>
  </si>
  <si>
    <t>PRIMATURE</t>
  </si>
  <si>
    <t>1216</t>
  </si>
  <si>
    <t>MICT</t>
  </si>
  <si>
    <t>1217</t>
  </si>
  <si>
    <t>DEFENSE</t>
  </si>
  <si>
    <t>1311</t>
  </si>
  <si>
    <t>MENFP</t>
  </si>
  <si>
    <t>1312</t>
  </si>
  <si>
    <t>MAST</t>
  </si>
  <si>
    <t>1313</t>
  </si>
  <si>
    <t>MSPP</t>
  </si>
  <si>
    <t>1314</t>
  </si>
  <si>
    <t>MCFDF</t>
  </si>
  <si>
    <t>Masse salariale Juillet 2024</t>
  </si>
  <si>
    <t>Masse salariale Juillet 2025</t>
  </si>
  <si>
    <t>1315</t>
  </si>
  <si>
    <t>MJSAC</t>
  </si>
  <si>
    <t>1411</t>
  </si>
  <si>
    <t>M. CULTES</t>
  </si>
  <si>
    <t>1412</t>
  </si>
  <si>
    <t>M. CULTURE</t>
  </si>
  <si>
    <t>1413</t>
  </si>
  <si>
    <t>M. COMM.</t>
  </si>
  <si>
    <t>2211</t>
  </si>
  <si>
    <t>SENAT</t>
  </si>
  <si>
    <t>2212</t>
  </si>
  <si>
    <t>CH. DEPUTES</t>
  </si>
  <si>
    <t>3211</t>
  </si>
  <si>
    <t>CSPJ</t>
  </si>
  <si>
    <t>4111</t>
  </si>
  <si>
    <t>CSCCA</t>
  </si>
  <si>
    <t>4211</t>
  </si>
  <si>
    <t>CEP</t>
  </si>
  <si>
    <t>4212</t>
  </si>
  <si>
    <t>OPC</t>
  </si>
  <si>
    <t>4311</t>
  </si>
  <si>
    <t>UEH</t>
  </si>
  <si>
    <t>Effectif de la fonction publique par catégorie et par sexe (Juillet 2025)</t>
  </si>
  <si>
    <t>4411</t>
  </si>
  <si>
    <t>AKA</t>
  </si>
  <si>
    <t>Sexe</t>
  </si>
  <si>
    <t>CATEGORISATION</t>
  </si>
  <si>
    <t>F</t>
  </si>
  <si>
    <t>M</t>
  </si>
  <si>
    <t>Total Général</t>
  </si>
  <si>
    <t>% F</t>
  </si>
  <si>
    <t>% M</t>
  </si>
  <si>
    <t>% Total</t>
  </si>
  <si>
    <t>Cadre de premier rang</t>
  </si>
  <si>
    <t>Masse salariale par catégorie de fonctionnaires   (Juillet 2025)</t>
  </si>
  <si>
    <t>Cadre décisionnel</t>
  </si>
  <si>
    <t>Personnel de soutien</t>
  </si>
  <si>
    <t>Personnel diplômé ou certifié</t>
  </si>
  <si>
    <t>Répartition des SEXE par tranche d'age</t>
  </si>
  <si>
    <t>Tranche d'age</t>
  </si>
  <si>
    <t>moins de 20 ans</t>
  </si>
  <si>
    <t>-</t>
  </si>
  <si>
    <t>entre 20 et 29 ans</t>
  </si>
  <si>
    <t>entre 30 et 39 ans</t>
  </si>
  <si>
    <t>entre 40 et 49 ans</t>
  </si>
  <si>
    <t>entre 50 et 58 ans</t>
  </si>
  <si>
    <t>plus de 58 ans</t>
  </si>
  <si>
    <t>%F</t>
  </si>
  <si>
    <t>%M</t>
  </si>
  <si>
    <t>Age moyen par catégorie de fonctionnaires   (Juillet 2025)</t>
  </si>
  <si>
    <t>Moyenne</t>
  </si>
  <si>
    <t>EFFECTIF</t>
  </si>
  <si>
    <t>% EFFECTIF</t>
  </si>
  <si>
    <t>MASSE SALARIALE</t>
  </si>
  <si>
    <t>% MASSE SAL.</t>
  </si>
  <si>
    <t>TOTAL</t>
  </si>
  <si>
    <t xml:space="preserve">                     </t>
  </si>
  <si>
    <t>Femmes</t>
  </si>
  <si>
    <t>Total</t>
  </si>
  <si>
    <t>Evolution de l'effectif des fonctionnaires (Juillet 2025 vs. Juillet 2024 )</t>
  </si>
  <si>
    <t>Evolution de la Masse salariale  des fonctionnaires Juillet 2025 vs. Juillet 2024 )</t>
  </si>
  <si>
    <t>%</t>
  </si>
  <si>
    <t>Grand Total</t>
  </si>
  <si>
    <t>CODE BUDGETAIRE</t>
  </si>
  <si>
    <t>INSTITUTIONS</t>
  </si>
  <si>
    <t>EFFECTIF Juillet 2024</t>
  </si>
  <si>
    <t>EFFECTIF Juillet 2025</t>
  </si>
  <si>
    <t>variation</t>
  </si>
  <si>
    <t>MASSE SALARIALE    Juillet 2024</t>
  </si>
  <si>
    <t>MASSE SALARIALE        Juillet 2025</t>
  </si>
  <si>
    <t>POUVOIR EXECUTIF</t>
  </si>
  <si>
    <t>SECTEUR ECONOMIQUE</t>
  </si>
  <si>
    <t xml:space="preserve"> MINISTERE DE LA PLANIFICATION ET DE LA COOPERATION EXTERNE</t>
  </si>
  <si>
    <t>BUREAU MINISTRE</t>
  </si>
  <si>
    <t>DIRECTION GENERALE DES SERVICES INTERNES</t>
  </si>
  <si>
    <t>CTPEA</t>
  </si>
  <si>
    <t>CONSEIL NATIONAL DES COOPERATIVES</t>
  </si>
  <si>
    <t>CENTRE NATIONAL DE L'INFORMATION GEO-SPATIALE</t>
  </si>
  <si>
    <t>MINISTERE DE L'ECONOMIE ET DES FINANCES</t>
  </si>
  <si>
    <t>ECOLE NATIONALE D'ADMINISTRATION FINANCIERE</t>
  </si>
  <si>
    <t>INSTITUT HAITIEN DE STATISTIQUE ET D'INFORMATIQUE</t>
  </si>
  <si>
    <t>DIRECTION GENERALE DU BUDGET</t>
  </si>
  <si>
    <t>DIRECTION GENERALE DES IMPOTS</t>
  </si>
  <si>
    <t>ADMINISTRATION GENERALE DES DOUANES</t>
  </si>
  <si>
    <t>INSPECTION GENERALE DES FINANCES</t>
  </si>
  <si>
    <t xml:space="preserve">MINISTERE DE L'AGRICULTURE DES RESSOURCES NATURELLES ET DU DEVELOPPEMENT RURAL </t>
  </si>
  <si>
    <t>ORGANISME DE DEV. DE LA VALLEE DE L'ARTIBONITE</t>
  </si>
  <si>
    <t>INSTITUT NATIONAL DE REFORME AGRAIRE</t>
  </si>
  <si>
    <t>INSTITUT NATIONAL DU CAFÉ HAITIEN</t>
  </si>
  <si>
    <t>MINISTERE DES TRAVAUX PUBLICS, TRANSPORTS ET COMMUNICATIONS</t>
  </si>
  <si>
    <t>LNBTP</t>
  </si>
  <si>
    <t>OFFICE NATIONAL DU CADASTRE</t>
  </si>
  <si>
    <t>SERVICE MARITIME ET DE NAVIGATION</t>
  </si>
  <si>
    <t>CONSEIL NATIONAL DES TELECOMUNICATIONS</t>
  </si>
  <si>
    <t>BUREAU DES MINES ET DE L'ENERGIE</t>
  </si>
  <si>
    <t>DINEPA</t>
  </si>
  <si>
    <t>MINISTERE COMMERCE ET DE L'INDUSTRIE</t>
  </si>
  <si>
    <t>OFFICE DES POSTES</t>
  </si>
  <si>
    <t>DIRECTION GENERALE DES ZONES FRANCHES</t>
  </si>
  <si>
    <t>MINISTERE DE L'ENVIRONNEMENT</t>
  </si>
  <si>
    <t>AGENCE NATIONALE DES AIRES PROTEGEES</t>
  </si>
  <si>
    <t>SERVICE NATIONAL DE GESTION DES RESIDUS SOLIDES</t>
  </si>
  <si>
    <t>MINISTERE DU TOURISME ET DES INDUSTRIES CREATIVES</t>
  </si>
  <si>
    <t>ECOLE HOTELIERE</t>
  </si>
  <si>
    <t>SECTEUR POLITIQUE</t>
  </si>
  <si>
    <t>MINISTERE DE LA JUSTICE ET DE LA SECURITE PUBLIQUE</t>
  </si>
  <si>
    <t>UNITE CENTRALE DE RENSEIGNEMENTS FINANCIERS</t>
  </si>
  <si>
    <t>BUREAU DU SECRETAIRE D'ETAT A LA SECURITE PUBLIQUE</t>
  </si>
  <si>
    <t>ECOLE DE LA MAJISTRATURE</t>
  </si>
  <si>
    <t>POLICE NATIONALE D'HAITI</t>
  </si>
  <si>
    <t>MINISTERE DES HAITIENS VIVANTS A L'ETRANGER</t>
  </si>
  <si>
    <t>MINISTERE DES AFFAIRES ETRANGERES</t>
  </si>
  <si>
    <t>LA PRESIDENCE</t>
  </si>
  <si>
    <t>BUREAU DU PRESIDENT</t>
  </si>
  <si>
    <t>ADMINISTRATION GENERALE</t>
  </si>
  <si>
    <t>BUREAU DU PREMIER MINISTRE</t>
  </si>
  <si>
    <t>BUREAU  1ER MINISTRE</t>
  </si>
  <si>
    <t>CONSEIL DE MODERNISATION DES ENTREPRISES PUBLIQUES</t>
  </si>
  <si>
    <t>COMMISSION NATIONALE DE LUTTE CONTRE LA DROGUE</t>
  </si>
  <si>
    <t>BUREAU DE L'ORDONNATEUR NATIONAL</t>
  </si>
  <si>
    <t>COMMISSION NATIONALE INTERIMAIRE DE PASSATION DE MARCHÉS</t>
  </si>
  <si>
    <t>BUR. DE COORD. SUIVI DES ACC. C/Z</t>
  </si>
  <si>
    <t>CEFOPAFOP</t>
  </si>
  <si>
    <t>BUREAU DE GESTION DES MILITAIRES DEMOBILISES</t>
  </si>
  <si>
    <t>MINISTERE DE L'INTERIEUR ET DES COLLECTIVITES TERRITORIALES</t>
  </si>
  <si>
    <t>DIRECTION GENERALE DE LA PROTECTION CIVILE</t>
  </si>
  <si>
    <t>MINISTERE DE LA DEFENSE NATIONALE</t>
  </si>
  <si>
    <t>DIRECTION GENERALE</t>
  </si>
  <si>
    <t>FORCES ARMEES D'HAITI</t>
  </si>
  <si>
    <t>SECTEUR SOCIAL</t>
  </si>
  <si>
    <t>MINISTERE DE L'EDUCATION NATIONALE ET DE LA FORMATION PROFESSIONNELLE</t>
  </si>
  <si>
    <t>COMMISSION NATIONALE DE COOP. AVEC L' UNESCO</t>
  </si>
  <si>
    <t>INSTITUT NATIONAL FORMATION PROFESSIONNELLE</t>
  </si>
  <si>
    <t>OFFICE NATIONAL DE PARTENARIAT</t>
  </si>
  <si>
    <t>MINISTERE DES AFFAIRES SOCIALES ET DU TRAVAIL</t>
  </si>
  <si>
    <t>INSTITUT BIEN-ETRE SOCIAL &amp; DE RECHERCHES</t>
  </si>
  <si>
    <t>EPPLS</t>
  </si>
  <si>
    <t>OFFICE NATIONAL DE LA MIGRATION</t>
  </si>
  <si>
    <t>BUREAU DU SECRETAIRE D'ETAT POUR L'INTEGRATION DES PERSONNES HANDICAPEES</t>
  </si>
  <si>
    <t>MINISTERE DE LA SANTE PUBLIQUE ET DE LA POPULATION</t>
  </si>
  <si>
    <t>CENTRE AMBULANCIER NATIONAL</t>
  </si>
  <si>
    <t>MINISTERE A LA CONDITION FEMININE ET AUX DROITS DE LA FEMME</t>
  </si>
  <si>
    <t>MINISTERE DE LA JEUNESSE ET DES SPORTS ET DE L'ACTION CIVIQUE</t>
  </si>
  <si>
    <t>SECTEUR CULTUREL</t>
  </si>
  <si>
    <t>MINISTERE DES CULTES</t>
  </si>
  <si>
    <t>MINISTERE DE LA CULTURE</t>
  </si>
  <si>
    <t>ECOLE NATIONALE DES ARTS</t>
  </si>
  <si>
    <t>INSTITUT DE SAUVEGARDE DU PATRIMOINE NATIONAL</t>
  </si>
  <si>
    <t>THEATRE NATIONAL</t>
  </si>
  <si>
    <t>MUSEE DU PANTHEON NATIONAL</t>
  </si>
  <si>
    <t>BUREAU NATIONAL D'ETHNOLOGIE</t>
  </si>
  <si>
    <t>BIBLIOTHEQUE NATIONALE D'HAITI</t>
  </si>
  <si>
    <t>ARCHIVES NATIONALES D'HAITI</t>
  </si>
  <si>
    <t>DIRECTION NATIONALE DU LIVRE</t>
  </si>
  <si>
    <t>BUREAU HAITIEN DU DROIT D'AUTEUR</t>
  </si>
  <si>
    <t>MINISTERE DE LA COMMUNICATION</t>
  </si>
  <si>
    <t xml:space="preserve">DIRECTION GENERALE </t>
  </si>
  <si>
    <t>TELEVISION NATIONALE D'HAITI</t>
  </si>
  <si>
    <t>RADIO NATIONALE D'HAITI</t>
  </si>
  <si>
    <t>POUVOIR LEGISLATIF</t>
  </si>
  <si>
    <t>SENAT DE LA REPUBLIQUE</t>
  </si>
  <si>
    <t>ASSEMBLEE DES SENATEURS</t>
  </si>
  <si>
    <t>CHAMBRE DES DEPUTES</t>
  </si>
  <si>
    <t>SECRETARIAT GENERAL</t>
  </si>
  <si>
    <t>POUVOIR JUDICIAIRE</t>
  </si>
  <si>
    <t>CONSEIL SUPERIEUR DU POUVOIR JUDICIAIRE</t>
  </si>
  <si>
    <t>COUR DE CASSATION</t>
  </si>
  <si>
    <t>COUR D'APPEL</t>
  </si>
  <si>
    <t>TRIBUNAUX</t>
  </si>
  <si>
    <t>ORGANISMES INDEPENDANTS</t>
  </si>
  <si>
    <t>COUR SUPERIEURE DES COMPTES ET DU CONTENTIEUX ADMINISTRATIF</t>
  </si>
  <si>
    <t>CONSEIL DE LA COUR</t>
  </si>
  <si>
    <t>CONSEIL ELECTORAL</t>
  </si>
  <si>
    <t>OFFICE DE LA PROTECTION DU CITOYEN</t>
  </si>
  <si>
    <t>UNIVERSITE D'ETAT D'HAITI</t>
  </si>
  <si>
    <t>RECTORAT DE L'UNIVERSITE D'ETAT D'HAITI</t>
  </si>
  <si>
    <t>ACADEMIE DU CREOLE HAITIEN</t>
  </si>
  <si>
    <t>SECRETARIAT DE L'ACADEMIE DU CREOLE HAITIEN</t>
  </si>
  <si>
    <t>GRAND TOTAL</t>
  </si>
  <si>
    <t xml:space="preserve"> </t>
  </si>
  <si>
    <t>Ministère / Catégorie d'employé</t>
  </si>
  <si>
    <t>1111 - MPCE</t>
  </si>
  <si>
    <t>1112 - MEF</t>
  </si>
  <si>
    <t>1113 - MARNDR</t>
  </si>
  <si>
    <t>1114 - MTPTC</t>
  </si>
  <si>
    <t>1115 - MCI</t>
  </si>
  <si>
    <t>1116 - MDE</t>
  </si>
  <si>
    <t>1117 - MTIC</t>
  </si>
  <si>
    <t>1211 - MJSP</t>
  </si>
  <si>
    <t>1212 - MHAVE</t>
  </si>
  <si>
    <t>1213 - MAE</t>
  </si>
  <si>
    <t>1214 - PRÉSIDENCE</t>
  </si>
  <si>
    <t>1215 - PRIMATURE</t>
  </si>
  <si>
    <t>1216 - MICT</t>
  </si>
  <si>
    <t>1217 - MDN</t>
  </si>
  <si>
    <t>1311 - MENFP</t>
  </si>
  <si>
    <t>1312 - MAST</t>
  </si>
  <si>
    <t>1313 - MSPP</t>
  </si>
  <si>
    <t>1314 - MCFDF</t>
  </si>
  <si>
    <t>1315 - MJSAC</t>
  </si>
  <si>
    <t>1411 - M.CULTES</t>
  </si>
  <si>
    <t>1412- M.CULTURE</t>
  </si>
  <si>
    <t>1413- M.COMMUNICATION</t>
  </si>
  <si>
    <t>2211 - SÉNAT</t>
  </si>
  <si>
    <t>2212 - CHAMBRE DES DÉPUTÉS</t>
  </si>
  <si>
    <t>3211 - CSPJ</t>
  </si>
  <si>
    <t>4111 - CSCCA</t>
  </si>
  <si>
    <t>4211 - CEP</t>
  </si>
  <si>
    <t>4212 - OPC</t>
  </si>
  <si>
    <t>4311 - UEH</t>
  </si>
  <si>
    <t>4411 - 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</si>
</sst>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\(0\)"/>
    <numFmt numFmtId="167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FFFF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8EA9DB"/>
        <bgColor rgb="FFDDEBF7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D9E1F2"/>
      </patternFill>
    </fill>
    <fill>
      <patternFill patternType="solid">
        <fgColor rgb="FFBDD7EE"/>
        <bgColor rgb="FFDDEBF7"/>
      </patternFill>
    </fill>
    <fill>
      <patternFill patternType="solid">
        <fgColor rgb="FFB7DEE8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9BC2E6"/>
      </bottom>
      <diagonal/>
    </border>
    <border>
      <left/>
      <right style="medium">
        <color indexed="64"/>
      </right>
      <top style="medium">
        <color indexed="64"/>
      </top>
      <bottom style="thin">
        <color rgb="FF9BC2E6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rgb="FF9BC2E6"/>
      </bottom>
      <diagonal/>
    </border>
    <border>
      <left/>
      <right style="medium">
        <color indexed="64"/>
      </right>
      <top/>
      <bottom style="thin">
        <color rgb="FF9BC2E6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9BC2E6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4" fillId="0" borderId="0" xfId="3" applyFont="1" applyAlignment="1"/>
    <xf numFmtId="0" fontId="5" fillId="2" borderId="1" xfId="3" applyFont="1" applyFill="1" applyBorder="1" applyAlignment="1">
      <alignment vertical="center" wrapText="1"/>
    </xf>
    <xf numFmtId="164" fontId="5" fillId="2" borderId="2" xfId="4" applyNumberFormat="1" applyFont="1" applyFill="1" applyBorder="1" applyAlignment="1">
      <alignment horizontal="center" vertical="center" wrapText="1"/>
    </xf>
    <xf numFmtId="164" fontId="5" fillId="2" borderId="3" xfId="4" applyNumberFormat="1" applyFont="1" applyFill="1" applyBorder="1" applyAlignment="1">
      <alignment horizontal="center" vertical="center" wrapText="1"/>
    </xf>
    <xf numFmtId="164" fontId="5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4" fillId="3" borderId="5" xfId="3" applyFont="1" applyFill="1" applyBorder="1" applyAlignment="1"/>
    <xf numFmtId="0" fontId="4" fillId="3" borderId="3" xfId="3" applyFont="1" applyFill="1" applyBorder="1" applyAlignment="1"/>
    <xf numFmtId="0" fontId="4" fillId="0" borderId="6" xfId="3" applyFont="1" applyBorder="1" applyAlignment="1">
      <alignment horizontal="left"/>
    </xf>
    <xf numFmtId="164" fontId="4" fillId="0" borderId="0" xfId="4" applyNumberFormat="1" applyFont="1" applyFill="1" applyBorder="1" applyAlignment="1">
      <alignment horizontal="left"/>
    </xf>
    <xf numFmtId="164" fontId="4" fillId="0" borderId="3" xfId="4" applyNumberFormat="1" applyFont="1" applyFill="1" applyBorder="1" applyAlignment="1">
      <alignment horizontal="center"/>
    </xf>
    <xf numFmtId="43" fontId="4" fillId="0" borderId="7" xfId="1" applyFont="1" applyFill="1" applyBorder="1" applyAlignment="1"/>
    <xf numFmtId="0" fontId="5" fillId="2" borderId="8" xfId="3" applyFont="1" applyFill="1" applyBorder="1" applyAlignment="1"/>
    <xf numFmtId="0" fontId="5" fillId="2" borderId="8" xfId="3" applyFont="1" applyFill="1" applyBorder="1" applyAlignment="1">
      <alignment wrapText="1"/>
    </xf>
    <xf numFmtId="0" fontId="5" fillId="2" borderId="8" xfId="3" applyFont="1" applyFill="1" applyBorder="1" applyAlignment="1">
      <alignment horizontal="center" wrapText="1"/>
    </xf>
    <xf numFmtId="0" fontId="5" fillId="2" borderId="4" xfId="3" applyFont="1" applyFill="1" applyBorder="1" applyAlignment="1">
      <alignment horizontal="center" wrapText="1"/>
    </xf>
    <xf numFmtId="0" fontId="5" fillId="0" borderId="0" xfId="3" applyFont="1" applyAlignment="1">
      <alignment horizontal="center"/>
    </xf>
    <xf numFmtId="164" fontId="4" fillId="0" borderId="0" xfId="4" applyNumberFormat="1" applyFont="1" applyFill="1" applyBorder="1" applyAlignment="1">
      <alignment horizontal="center"/>
    </xf>
    <xf numFmtId="0" fontId="4" fillId="0" borderId="9" xfId="3" applyFont="1" applyBorder="1" applyAlignment="1">
      <alignment horizontal="left"/>
    </xf>
    <xf numFmtId="0" fontId="5" fillId="0" borderId="10" xfId="3" applyFont="1" applyBorder="1" applyAlignment="1">
      <alignment horizontal="left"/>
    </xf>
    <xf numFmtId="164" fontId="6" fillId="0" borderId="11" xfId="0" applyNumberFormat="1" applyFont="1" applyBorder="1"/>
    <xf numFmtId="164" fontId="5" fillId="0" borderId="12" xfId="1" applyNumberFormat="1" applyFont="1" applyFill="1" applyBorder="1"/>
    <xf numFmtId="0" fontId="4" fillId="0" borderId="0" xfId="0" applyFont="1"/>
    <xf numFmtId="0" fontId="4" fillId="0" borderId="13" xfId="3" applyFont="1" applyBorder="1" applyAlignment="1">
      <alignment horizontal="left"/>
    </xf>
    <xf numFmtId="0" fontId="5" fillId="0" borderId="14" xfId="3" applyFont="1" applyBorder="1" applyAlignment="1">
      <alignment horizontal="left"/>
    </xf>
    <xf numFmtId="164" fontId="5" fillId="0" borderId="15" xfId="1" applyNumberFormat="1" applyFont="1" applyFill="1" applyBorder="1"/>
    <xf numFmtId="37" fontId="4" fillId="0" borderId="7" xfId="4" applyNumberFormat="1" applyFont="1" applyFill="1" applyBorder="1" applyAlignment="1"/>
    <xf numFmtId="0" fontId="5" fillId="2" borderId="1" xfId="3" applyFont="1" applyFill="1" applyBorder="1" applyAlignment="1">
      <alignment horizontal="left"/>
    </xf>
    <xf numFmtId="164" fontId="5" fillId="2" borderId="2" xfId="4" applyNumberFormat="1" applyFont="1" applyFill="1" applyBorder="1" applyAlignment="1">
      <alignment horizontal="left"/>
    </xf>
    <xf numFmtId="164" fontId="5" fillId="2" borderId="2" xfId="4" applyNumberFormat="1" applyFont="1" applyFill="1" applyBorder="1" applyAlignment="1">
      <alignment horizontal="center"/>
    </xf>
    <xf numFmtId="43" fontId="5" fillId="2" borderId="16" xfId="1" applyFont="1" applyFill="1" applyBorder="1" applyAlignment="1">
      <alignment horizontal="right"/>
    </xf>
    <xf numFmtId="0" fontId="7" fillId="0" borderId="3" xfId="3" applyFont="1" applyBorder="1" applyAlignment="1"/>
    <xf numFmtId="164" fontId="4" fillId="0" borderId="0" xfId="4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center"/>
    </xf>
    <xf numFmtId="10" fontId="4" fillId="0" borderId="7" xfId="5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17" xfId="4" applyNumberFormat="1" applyFont="1" applyFill="1" applyBorder="1" applyAlignment="1">
      <alignment horizontal="left"/>
    </xf>
    <xf numFmtId="164" fontId="4" fillId="0" borderId="17" xfId="4" applyNumberFormat="1" applyFont="1" applyFill="1" applyBorder="1" applyAlignment="1">
      <alignment horizontal="center"/>
    </xf>
    <xf numFmtId="164" fontId="5" fillId="2" borderId="17" xfId="4" applyNumberFormat="1" applyFont="1" applyFill="1" applyBorder="1" applyAlignment="1">
      <alignment horizontal="left"/>
    </xf>
    <xf numFmtId="164" fontId="5" fillId="2" borderId="17" xfId="4" applyNumberFormat="1" applyFont="1" applyFill="1" applyBorder="1" applyAlignment="1">
      <alignment horizontal="center"/>
    </xf>
    <xf numFmtId="10" fontId="5" fillId="2" borderId="4" xfId="5" applyNumberFormat="1" applyFont="1" applyFill="1" applyBorder="1" applyAlignment="1">
      <alignment horizontal="center"/>
    </xf>
    <xf numFmtId="0" fontId="7" fillId="0" borderId="0" xfId="3" applyFont="1" applyAlignment="1">
      <alignment horizontal="left"/>
    </xf>
    <xf numFmtId="164" fontId="5" fillId="2" borderId="16" xfId="4" applyNumberFormat="1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left"/>
    </xf>
    <xf numFmtId="164" fontId="4" fillId="0" borderId="19" xfId="4" applyNumberFormat="1" applyFont="1" applyFill="1" applyBorder="1" applyAlignment="1">
      <alignment horizontal="left"/>
    </xf>
    <xf numFmtId="164" fontId="4" fillId="0" borderId="3" xfId="4" applyNumberFormat="1" applyFont="1" applyFill="1" applyBorder="1" applyAlignment="1">
      <alignment horizontal="left"/>
    </xf>
    <xf numFmtId="39" fontId="4" fillId="0" borderId="3" xfId="1" applyNumberFormat="1" applyFont="1" applyFill="1" applyBorder="1" applyAlignment="1"/>
    <xf numFmtId="43" fontId="4" fillId="0" borderId="3" xfId="1" applyFont="1" applyFill="1" applyBorder="1" applyAlignment="1"/>
    <xf numFmtId="10" fontId="4" fillId="0" borderId="16" xfId="5" applyNumberFormat="1" applyFont="1" applyFill="1" applyBorder="1" applyAlignment="1">
      <alignment horizontal="center"/>
    </xf>
    <xf numFmtId="39" fontId="4" fillId="0" borderId="0" xfId="1" applyNumberFormat="1" applyFont="1" applyFill="1" applyBorder="1" applyAlignment="1"/>
    <xf numFmtId="43" fontId="4" fillId="0" borderId="0" xfId="1" applyFont="1" applyFill="1" applyBorder="1" applyAlignment="1"/>
    <xf numFmtId="0" fontId="4" fillId="0" borderId="6" xfId="3" applyFont="1" applyBorder="1" applyAlignment="1"/>
    <xf numFmtId="37" fontId="4" fillId="0" borderId="0" xfId="4" applyNumberFormat="1" applyFont="1" applyFill="1" applyBorder="1" applyAlignment="1"/>
    <xf numFmtId="37" fontId="4" fillId="0" borderId="0" xfId="4" applyNumberFormat="1" applyFont="1" applyFill="1" applyBorder="1" applyAlignment="1">
      <alignment horizontal="center"/>
    </xf>
    <xf numFmtId="37" fontId="4" fillId="0" borderId="17" xfId="4" applyNumberFormat="1" applyFont="1" applyFill="1" applyBorder="1" applyAlignment="1">
      <alignment horizontal="center"/>
    </xf>
    <xf numFmtId="43" fontId="5" fillId="2" borderId="2" xfId="1" applyFont="1" applyFill="1" applyBorder="1" applyAlignment="1">
      <alignment horizontal="right"/>
    </xf>
    <xf numFmtId="43" fontId="5" fillId="2" borderId="17" xfId="1" applyFont="1" applyFill="1" applyBorder="1" applyAlignment="1">
      <alignment vertical="center"/>
    </xf>
    <xf numFmtId="0" fontId="4" fillId="0" borderId="20" xfId="3" applyFont="1" applyBorder="1" applyAlignment="1">
      <alignment horizontal="left"/>
    </xf>
    <xf numFmtId="0" fontId="5" fillId="0" borderId="21" xfId="3" applyFont="1" applyBorder="1" applyAlignment="1">
      <alignment horizontal="left"/>
    </xf>
    <xf numFmtId="164" fontId="5" fillId="0" borderId="22" xfId="1" applyNumberFormat="1" applyFont="1" applyFill="1" applyBorder="1"/>
    <xf numFmtId="0" fontId="4" fillId="0" borderId="8" xfId="3" applyFont="1" applyBorder="1" applyAlignment="1"/>
    <xf numFmtId="0" fontId="5" fillId="0" borderId="1" xfId="3" applyFont="1" applyBorder="1" applyAlignment="1">
      <alignment horizontal="center"/>
    </xf>
    <xf numFmtId="0" fontId="4" fillId="0" borderId="4" xfId="3" applyFont="1" applyBorder="1" applyAlignment="1"/>
    <xf numFmtId="3" fontId="5" fillId="2" borderId="2" xfId="3" applyNumberFormat="1" applyFont="1" applyFill="1" applyBorder="1" applyAlignment="1"/>
    <xf numFmtId="3" fontId="5" fillId="2" borderId="4" xfId="3" applyNumberFormat="1" applyFont="1" applyFill="1" applyBorder="1" applyAlignment="1"/>
    <xf numFmtId="0" fontId="5" fillId="0" borderId="0" xfId="3" applyFont="1" applyAlignment="1"/>
    <xf numFmtId="0" fontId="5" fillId="0" borderId="1" xfId="3" applyFont="1" applyBorder="1" applyAlignment="1"/>
    <xf numFmtId="0" fontId="5" fillId="0" borderId="5" xfId="3" applyFont="1" applyBorder="1" applyAlignment="1">
      <alignment horizontal="center"/>
    </xf>
    <xf numFmtId="0" fontId="5" fillId="0" borderId="24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4" fillId="0" borderId="0" xfId="3" applyFont="1" applyAlignment="1">
      <alignment horizontal="left"/>
    </xf>
    <xf numFmtId="3" fontId="4" fillId="0" borderId="3" xfId="3" applyNumberFormat="1" applyFont="1" applyBorder="1" applyAlignment="1"/>
    <xf numFmtId="0" fontId="4" fillId="0" borderId="25" xfId="0" applyFont="1" applyBorder="1" applyAlignment="1">
      <alignment horizontal="left"/>
    </xf>
    <xf numFmtId="164" fontId="6" fillId="0" borderId="26" xfId="0" applyNumberFormat="1" applyFont="1" applyBorder="1"/>
    <xf numFmtId="164" fontId="6" fillId="0" borderId="27" xfId="0" applyNumberFormat="1" applyFont="1" applyBorder="1"/>
    <xf numFmtId="164" fontId="5" fillId="0" borderId="28" xfId="4" applyNumberFormat="1" applyFont="1" applyFill="1" applyBorder="1"/>
    <xf numFmtId="165" fontId="4" fillId="0" borderId="29" xfId="5" applyNumberFormat="1" applyFont="1" applyFill="1" applyBorder="1" applyAlignment="1">
      <alignment horizontal="center"/>
    </xf>
    <xf numFmtId="165" fontId="4" fillId="0" borderId="30" xfId="5" applyNumberFormat="1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165" fontId="4" fillId="0" borderId="32" xfId="5" applyNumberFormat="1" applyFont="1" applyFill="1" applyBorder="1" applyAlignment="1">
      <alignment horizontal="center"/>
    </xf>
    <xf numFmtId="165" fontId="4" fillId="0" borderId="33" xfId="5" applyNumberFormat="1" applyFont="1" applyFill="1" applyBorder="1" applyAlignment="1">
      <alignment horizontal="center"/>
    </xf>
    <xf numFmtId="0" fontId="5" fillId="2" borderId="23" xfId="3" applyFont="1" applyFill="1" applyBorder="1" applyAlignment="1"/>
    <xf numFmtId="0" fontId="5" fillId="2" borderId="17" xfId="3" applyFont="1" applyFill="1" applyBorder="1" applyAlignment="1"/>
    <xf numFmtId="0" fontId="5" fillId="2" borderId="34" xfId="3" applyFont="1" applyFill="1" applyBorder="1" applyAlignment="1">
      <alignment horizontal="center" wrapText="1"/>
    </xf>
    <xf numFmtId="0" fontId="5" fillId="2" borderId="35" xfId="3" applyFont="1" applyFill="1" applyBorder="1" applyAlignment="1">
      <alignment horizontal="center" wrapText="1"/>
    </xf>
    <xf numFmtId="0" fontId="5" fillId="2" borderId="35" xfId="3" applyFont="1" applyFill="1" applyBorder="1" applyAlignment="1">
      <alignment horizontal="center" vertical="center" wrapText="1"/>
    </xf>
    <xf numFmtId="43" fontId="4" fillId="0" borderId="0" xfId="3" applyNumberFormat="1" applyFont="1" applyAlignment="1"/>
    <xf numFmtId="43" fontId="4" fillId="0" borderId="0" xfId="1" applyFont="1" applyFill="1" applyBorder="1"/>
    <xf numFmtId="0" fontId="4" fillId="0" borderId="35" xfId="0" applyFont="1" applyBorder="1" applyAlignment="1">
      <alignment horizontal="left"/>
    </xf>
    <xf numFmtId="164" fontId="6" fillId="0" borderId="36" xfId="0" applyNumberFormat="1" applyFont="1" applyBorder="1"/>
    <xf numFmtId="164" fontId="6" fillId="0" borderId="37" xfId="0" applyNumberFormat="1" applyFont="1" applyBorder="1"/>
    <xf numFmtId="165" fontId="4" fillId="0" borderId="38" xfId="5" applyNumberFormat="1" applyFont="1" applyFill="1" applyBorder="1" applyAlignment="1">
      <alignment horizontal="center"/>
    </xf>
    <xf numFmtId="165" fontId="4" fillId="0" borderId="39" xfId="5" applyNumberFormat="1" applyFont="1" applyFill="1" applyBorder="1" applyAlignment="1">
      <alignment horizontal="center"/>
    </xf>
    <xf numFmtId="164" fontId="5" fillId="0" borderId="40" xfId="4" applyNumberFormat="1" applyFont="1" applyFill="1" applyBorder="1" applyAlignment="1">
      <alignment horizontal="center"/>
    </xf>
    <xf numFmtId="164" fontId="5" fillId="0" borderId="41" xfId="4" applyNumberFormat="1" applyFont="1" applyFill="1" applyBorder="1" applyAlignment="1">
      <alignment horizontal="center"/>
    </xf>
    <xf numFmtId="164" fontId="5" fillId="0" borderId="42" xfId="4" applyNumberFormat="1" applyFont="1" applyFill="1" applyBorder="1" applyAlignment="1">
      <alignment horizontal="center"/>
    </xf>
    <xf numFmtId="165" fontId="5" fillId="0" borderId="40" xfId="5" applyNumberFormat="1" applyFont="1" applyFill="1" applyBorder="1" applyAlignment="1">
      <alignment horizontal="center"/>
    </xf>
    <xf numFmtId="165" fontId="5" fillId="0" borderId="1" xfId="5" applyNumberFormat="1" applyFont="1" applyFill="1" applyBorder="1" applyAlignment="1">
      <alignment horizontal="center"/>
    </xf>
    <xf numFmtId="165" fontId="5" fillId="0" borderId="8" xfId="5" applyNumberFormat="1" applyFont="1" applyFill="1" applyBorder="1" applyAlignment="1">
      <alignment horizontal="center"/>
    </xf>
    <xf numFmtId="0" fontId="4" fillId="0" borderId="3" xfId="3" applyFont="1" applyBorder="1" applyAlignment="1"/>
    <xf numFmtId="3" fontId="4" fillId="0" borderId="0" xfId="3" applyNumberFormat="1" applyFont="1" applyAlignment="1"/>
    <xf numFmtId="0" fontId="5" fillId="0" borderId="40" xfId="0" applyFont="1" applyBorder="1"/>
    <xf numFmtId="0" fontId="5" fillId="0" borderId="44" xfId="0" applyFont="1" applyBorder="1" applyAlignment="1">
      <alignment horizontal="center"/>
    </xf>
    <xf numFmtId="0" fontId="5" fillId="0" borderId="1" xfId="0" applyFont="1" applyBorder="1"/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" xfId="0" applyFont="1" applyBorder="1"/>
    <xf numFmtId="0" fontId="5" fillId="0" borderId="47" xfId="3" applyFont="1" applyBorder="1" applyAlignment="1"/>
    <xf numFmtId="0" fontId="4" fillId="0" borderId="48" xfId="0" applyFont="1" applyBorder="1" applyAlignment="1">
      <alignment horizontal="left"/>
    </xf>
    <xf numFmtId="164" fontId="4" fillId="0" borderId="47" xfId="4" applyNumberFormat="1" applyFont="1" applyFill="1" applyBorder="1" applyAlignment="1">
      <alignment horizontal="center"/>
    </xf>
    <xf numFmtId="164" fontId="5" fillId="0" borderId="48" xfId="1" applyNumberFormat="1" applyFont="1" applyFill="1" applyBorder="1"/>
    <xf numFmtId="164" fontId="5" fillId="0" borderId="47" xfId="4" applyNumberFormat="1" applyFont="1" applyFill="1" applyBorder="1"/>
    <xf numFmtId="0" fontId="4" fillId="0" borderId="47" xfId="0" applyFont="1" applyBorder="1" applyAlignment="1">
      <alignment horizontal="left"/>
    </xf>
    <xf numFmtId="164" fontId="6" fillId="0" borderId="47" xfId="0" applyNumberFormat="1" applyFont="1" applyBorder="1"/>
    <xf numFmtId="0" fontId="4" fillId="0" borderId="19" xfId="3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164" fontId="5" fillId="0" borderId="47" xfId="1" applyNumberFormat="1" applyFont="1" applyFill="1" applyBorder="1" applyAlignment="1">
      <alignment horizontal="center"/>
    </xf>
    <xf numFmtId="164" fontId="5" fillId="0" borderId="48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164" fontId="5" fillId="0" borderId="49" xfId="1" applyNumberFormat="1" applyFont="1" applyFill="1" applyBorder="1"/>
    <xf numFmtId="0" fontId="4" fillId="0" borderId="8" xfId="0" applyFont="1" applyBorder="1"/>
    <xf numFmtId="164" fontId="5" fillId="0" borderId="40" xfId="1" applyNumberFormat="1" applyFont="1" applyFill="1" applyBorder="1" applyAlignment="1">
      <alignment horizontal="center"/>
    </xf>
    <xf numFmtId="0" fontId="5" fillId="2" borderId="5" xfId="3" applyFont="1" applyFill="1" applyBorder="1" applyAlignment="1"/>
    <xf numFmtId="0" fontId="5" fillId="2" borderId="40" xfId="3" applyFont="1" applyFill="1" applyBorder="1" applyAlignment="1"/>
    <xf numFmtId="0" fontId="5" fillId="2" borderId="8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0" borderId="5" xfId="3" applyFont="1" applyBorder="1" applyAlignment="1"/>
    <xf numFmtId="164" fontId="5" fillId="0" borderId="3" xfId="4" applyNumberFormat="1" applyFont="1" applyFill="1" applyBorder="1" applyAlignment="1">
      <alignment horizontal="center"/>
    </xf>
    <xf numFmtId="0" fontId="5" fillId="0" borderId="3" xfId="4" applyNumberFormat="1" applyFont="1" applyFill="1" applyBorder="1" applyAlignment="1">
      <alignment horizontal="center"/>
    </xf>
    <xf numFmtId="0" fontId="5" fillId="0" borderId="16" xfId="3" applyFont="1" applyBorder="1" applyAlignment="1"/>
    <xf numFmtId="1" fontId="6" fillId="0" borderId="11" xfId="0" applyNumberFormat="1" applyFont="1" applyBorder="1"/>
    <xf numFmtId="9" fontId="4" fillId="0" borderId="0" xfId="4" applyNumberFormat="1" applyFont="1" applyFill="1" applyBorder="1" applyAlignment="1">
      <alignment horizontal="right"/>
    </xf>
    <xf numFmtId="43" fontId="4" fillId="0" borderId="0" xfId="4" applyFont="1" applyFill="1" applyBorder="1" applyAlignment="1">
      <alignment horizontal="center"/>
    </xf>
    <xf numFmtId="9" fontId="4" fillId="0" borderId="7" xfId="3" applyNumberFormat="1" applyFont="1" applyBorder="1" applyAlignment="1"/>
    <xf numFmtId="9" fontId="4" fillId="0" borderId="0" xfId="3" applyNumberFormat="1" applyFont="1" applyAlignment="1"/>
    <xf numFmtId="0" fontId="5" fillId="0" borderId="23" xfId="3" applyFont="1" applyBorder="1" applyAlignment="1"/>
    <xf numFmtId="1" fontId="5" fillId="0" borderId="17" xfId="3" applyNumberFormat="1" applyFont="1" applyBorder="1" applyAlignment="1">
      <alignment wrapText="1"/>
    </xf>
    <xf numFmtId="9" fontId="5" fillId="0" borderId="17" xfId="3" applyNumberFormat="1" applyFont="1" applyBorder="1" applyAlignment="1">
      <alignment wrapText="1"/>
    </xf>
    <xf numFmtId="43" fontId="5" fillId="0" borderId="17" xfId="1" applyFont="1" applyFill="1" applyBorder="1" applyAlignment="1">
      <alignment wrapText="1"/>
    </xf>
    <xf numFmtId="9" fontId="5" fillId="0" borderId="34" xfId="3" applyNumberFormat="1" applyFont="1" applyBorder="1" applyAlignment="1">
      <alignment wrapText="1"/>
    </xf>
    <xf numFmtId="0" fontId="4" fillId="0" borderId="50" xfId="3" applyFont="1" applyBorder="1" applyAlignment="1">
      <alignment horizontal="left"/>
    </xf>
    <xf numFmtId="0" fontId="5" fillId="0" borderId="51" xfId="3" applyFont="1" applyBorder="1" applyAlignment="1">
      <alignment horizontal="left"/>
    </xf>
    <xf numFmtId="166" fontId="5" fillId="5" borderId="54" xfId="0" applyNumberFormat="1" applyFont="1" applyFill="1" applyBorder="1"/>
    <xf numFmtId="166" fontId="5" fillId="5" borderId="55" xfId="0" applyNumberFormat="1" applyFont="1" applyFill="1" applyBorder="1"/>
    <xf numFmtId="0" fontId="9" fillId="0" borderId="0" xfId="3" applyFont="1" applyAlignment="1">
      <alignment horizontal="left"/>
    </xf>
    <xf numFmtId="3" fontId="9" fillId="0" borderId="3" xfId="3" applyNumberFormat="1" applyFont="1" applyBorder="1" applyAlignment="1"/>
    <xf numFmtId="0" fontId="9" fillId="0" borderId="0" xfId="3" applyFont="1" applyAlignment="1"/>
    <xf numFmtId="0" fontId="10" fillId="0" borderId="0" xfId="3" applyFont="1" applyAlignment="1"/>
    <xf numFmtId="0" fontId="4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164" fontId="5" fillId="6" borderId="25" xfId="1" applyNumberFormat="1" applyFont="1" applyFill="1" applyBorder="1" applyAlignment="1">
      <alignment horizontal="center" wrapText="1"/>
    </xf>
    <xf numFmtId="0" fontId="5" fillId="6" borderId="25" xfId="0" applyFont="1" applyFill="1" applyBorder="1" applyAlignment="1">
      <alignment horizontal="center" wrapText="1"/>
    </xf>
    <xf numFmtId="164" fontId="5" fillId="6" borderId="8" xfId="1" applyNumberFormat="1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5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Fill="1" applyBorder="1"/>
    <xf numFmtId="164" fontId="4" fillId="0" borderId="3" xfId="0" applyNumberFormat="1" applyFont="1" applyBorder="1"/>
    <xf numFmtId="165" fontId="4" fillId="0" borderId="57" xfId="2" applyNumberFormat="1" applyFont="1" applyFill="1" applyBorder="1"/>
    <xf numFmtId="0" fontId="4" fillId="0" borderId="5" xfId="0" applyFont="1" applyBorder="1" applyAlignment="1">
      <alignment horizontal="left"/>
    </xf>
    <xf numFmtId="164" fontId="4" fillId="0" borderId="58" xfId="1" applyNumberFormat="1" applyFont="1" applyFill="1" applyBorder="1"/>
    <xf numFmtId="43" fontId="4" fillId="0" borderId="58" xfId="1" applyFont="1" applyFill="1" applyBorder="1"/>
    <xf numFmtId="165" fontId="4" fillId="0" borderId="59" xfId="2" applyNumberFormat="1" applyFont="1" applyFill="1" applyBorder="1"/>
    <xf numFmtId="0" fontId="4" fillId="0" borderId="60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Border="1"/>
    <xf numFmtId="164" fontId="4" fillId="0" borderId="0" xfId="0" applyNumberFormat="1" applyFont="1"/>
    <xf numFmtId="165" fontId="4" fillId="0" borderId="61" xfId="2" applyNumberFormat="1" applyFont="1" applyFill="1" applyBorder="1"/>
    <xf numFmtId="0" fontId="4" fillId="0" borderId="6" xfId="0" applyFont="1" applyBorder="1" applyAlignment="1">
      <alignment horizontal="left"/>
    </xf>
    <xf numFmtId="164" fontId="4" fillId="0" borderId="62" xfId="1" applyNumberFormat="1" applyFont="1" applyFill="1" applyBorder="1"/>
    <xf numFmtId="43" fontId="4" fillId="0" borderId="62" xfId="1" applyFont="1" applyFill="1" applyBorder="1"/>
    <xf numFmtId="165" fontId="4" fillId="0" borderId="63" xfId="2" applyNumberFormat="1" applyFont="1" applyFill="1" applyBorder="1"/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164" fontId="4" fillId="0" borderId="65" xfId="1" applyNumberFormat="1" applyFont="1" applyFill="1" applyBorder="1"/>
    <xf numFmtId="164" fontId="4" fillId="0" borderId="65" xfId="0" applyNumberFormat="1" applyFont="1" applyBorder="1"/>
    <xf numFmtId="165" fontId="4" fillId="0" borderId="66" xfId="2" applyNumberFormat="1" applyFont="1" applyFill="1" applyBorder="1"/>
    <xf numFmtId="164" fontId="4" fillId="0" borderId="67" xfId="1" applyNumberFormat="1" applyFont="1" applyFill="1" applyBorder="1"/>
    <xf numFmtId="43" fontId="4" fillId="0" borderId="67" xfId="1" applyFont="1" applyFill="1" applyBorder="1"/>
    <xf numFmtId="165" fontId="4" fillId="0" borderId="7" xfId="2" applyNumberFormat="1" applyFont="1" applyFill="1" applyBorder="1"/>
    <xf numFmtId="0" fontId="5" fillId="6" borderId="68" xfId="0" applyFont="1" applyFill="1" applyBorder="1" applyAlignment="1">
      <alignment horizontal="left"/>
    </xf>
    <xf numFmtId="0" fontId="5" fillId="6" borderId="69" xfId="0" applyFont="1" applyFill="1" applyBorder="1" applyAlignment="1">
      <alignment horizontal="left"/>
    </xf>
    <xf numFmtId="164" fontId="5" fillId="6" borderId="70" xfId="1" applyNumberFormat="1" applyFont="1" applyFill="1" applyBorder="1"/>
    <xf numFmtId="10" fontId="5" fillId="6" borderId="69" xfId="2" applyNumberFormat="1" applyFont="1" applyFill="1" applyBorder="1"/>
    <xf numFmtId="0" fontId="9" fillId="0" borderId="60" xfId="3" applyFont="1" applyBorder="1" applyAlignment="1">
      <alignment horizontal="center" vertical="center"/>
    </xf>
    <xf numFmtId="0" fontId="4" fillId="0" borderId="61" xfId="3" applyFont="1" applyBorder="1" applyAlignment="1">
      <alignment horizontal="left"/>
    </xf>
    <xf numFmtId="0" fontId="5" fillId="6" borderId="70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43" fontId="5" fillId="6" borderId="69" xfId="1" applyFont="1" applyFill="1" applyBorder="1"/>
    <xf numFmtId="43" fontId="5" fillId="6" borderId="0" xfId="1" applyFont="1" applyFill="1" applyBorder="1"/>
    <xf numFmtId="10" fontId="5" fillId="6" borderId="71" xfId="2" applyNumberFormat="1" applyFont="1" applyFill="1" applyBorder="1"/>
    <xf numFmtId="164" fontId="5" fillId="0" borderId="60" xfId="1" applyNumberFormat="1" applyFont="1" applyFill="1" applyBorder="1"/>
    <xf numFmtId="9" fontId="5" fillId="0" borderId="0" xfId="2" applyFont="1" applyFill="1" applyBorder="1"/>
    <xf numFmtId="0" fontId="4" fillId="0" borderId="70" xfId="3" applyFont="1" applyBorder="1" applyAlignment="1">
      <alignment horizontal="center" vertical="center"/>
    </xf>
    <xf numFmtId="0" fontId="11" fillId="0" borderId="70" xfId="3" applyFont="1" applyBorder="1" applyAlignment="1">
      <alignment horizontal="left" vertical="center"/>
    </xf>
    <xf numFmtId="0" fontId="11" fillId="0" borderId="70" xfId="3" applyFont="1" applyBorder="1" applyAlignment="1">
      <alignment horizontal="center" vertical="center"/>
    </xf>
    <xf numFmtId="0" fontId="4" fillId="0" borderId="70" xfId="3" applyFont="1" applyBorder="1" applyAlignment="1">
      <alignment horizontal="left"/>
    </xf>
    <xf numFmtId="3" fontId="4" fillId="0" borderId="70" xfId="3" applyNumberFormat="1" applyFont="1" applyBorder="1" applyAlignment="1"/>
    <xf numFmtId="0" fontId="4" fillId="0" borderId="5" xfId="3" applyFont="1" applyBorder="1" applyAlignment="1"/>
    <xf numFmtId="0" fontId="4" fillId="0" borderId="3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1" fillId="0" borderId="7" xfId="3" applyFont="1" applyBorder="1" applyAlignment="1">
      <alignment horizontal="left" vertical="center"/>
    </xf>
    <xf numFmtId="164" fontId="11" fillId="0" borderId="72" xfId="4" applyNumberFormat="1" applyFont="1" applyFill="1" applyBorder="1" applyAlignment="1">
      <alignment horizontal="right" vertical="center"/>
    </xf>
    <xf numFmtId="164" fontId="11" fillId="0" borderId="7" xfId="4" applyNumberFormat="1" applyFont="1" applyFill="1" applyBorder="1" applyAlignment="1">
      <alignment horizontal="right" vertical="center"/>
    </xf>
    <xf numFmtId="164" fontId="5" fillId="0" borderId="73" xfId="4" applyNumberFormat="1" applyFont="1" applyFill="1" applyBorder="1" applyAlignment="1">
      <alignment horizontal="right"/>
    </xf>
    <xf numFmtId="164" fontId="5" fillId="0" borderId="27" xfId="4" applyNumberFormat="1" applyFont="1" applyFill="1" applyBorder="1" applyAlignment="1">
      <alignment horizontal="right"/>
    </xf>
    <xf numFmtId="0" fontId="4" fillId="0" borderId="74" xfId="3" applyFont="1" applyBorder="1" applyAlignment="1"/>
    <xf numFmtId="0" fontId="4" fillId="0" borderId="75" xfId="3" applyFont="1" applyBorder="1" applyAlignment="1"/>
    <xf numFmtId="3" fontId="4" fillId="0" borderId="7" xfId="3" applyNumberFormat="1" applyFont="1" applyBorder="1" applyAlignment="1"/>
    <xf numFmtId="0" fontId="4" fillId="0" borderId="7" xfId="3" applyFont="1" applyBorder="1" applyAlignment="1"/>
    <xf numFmtId="0" fontId="4" fillId="0" borderId="23" xfId="3" applyFont="1" applyBorder="1" applyAlignment="1"/>
    <xf numFmtId="43" fontId="5" fillId="0" borderId="17" xfId="3" applyNumberFormat="1" applyFont="1" applyBorder="1" applyAlignment="1"/>
    <xf numFmtId="0" fontId="4" fillId="0" borderId="34" xfId="3" applyFont="1" applyBorder="1" applyAlignment="1"/>
    <xf numFmtId="0" fontId="5" fillId="0" borderId="0" xfId="3" applyFont="1" applyAlignment="1">
      <alignment horizontal="left"/>
    </xf>
    <xf numFmtId="3" fontId="5" fillId="0" borderId="0" xfId="3" applyNumberFormat="1" applyFont="1" applyAlignment="1"/>
    <xf numFmtId="0" fontId="13" fillId="0" borderId="0" xfId="0" applyFont="1"/>
    <xf numFmtId="3" fontId="13" fillId="0" borderId="0" xfId="0" applyNumberFormat="1" applyFont="1"/>
    <xf numFmtId="3" fontId="12" fillId="7" borderId="8" xfId="0" applyNumberFormat="1" applyFont="1" applyFill="1" applyBorder="1" applyAlignment="1">
      <alignment horizontal="center" vertical="center" wrapText="1"/>
    </xf>
    <xf numFmtId="3" fontId="12" fillId="7" borderId="8" xfId="0" applyNumberFormat="1" applyFont="1" applyFill="1" applyBorder="1" applyAlignment="1">
      <alignment vertical="center" wrapText="1"/>
    </xf>
    <xf numFmtId="3" fontId="12" fillId="7" borderId="45" xfId="0" applyNumberFormat="1" applyFont="1" applyFill="1" applyBorder="1" applyAlignment="1">
      <alignment horizontal="center" vertical="center" wrapText="1"/>
    </xf>
    <xf numFmtId="3" fontId="12" fillId="7" borderId="76" xfId="0" applyNumberFormat="1" applyFont="1" applyFill="1" applyBorder="1" applyAlignment="1">
      <alignment horizontal="center" vertical="center" wrapText="1"/>
    </xf>
    <xf numFmtId="3" fontId="12" fillId="8" borderId="25" xfId="0" applyNumberFormat="1" applyFont="1" applyFill="1" applyBorder="1" applyAlignment="1">
      <alignment horizontal="right" vertical="center"/>
    </xf>
    <xf numFmtId="3" fontId="12" fillId="8" borderId="25" xfId="0" applyNumberFormat="1" applyFont="1" applyFill="1" applyBorder="1" applyAlignment="1">
      <alignment horizontal="left" vertical="center" wrapText="1"/>
    </xf>
    <xf numFmtId="3" fontId="14" fillId="8" borderId="45" xfId="0" applyNumberFormat="1" applyFont="1" applyFill="1" applyBorder="1" applyAlignment="1">
      <alignment horizontal="center" vertical="center"/>
    </xf>
    <xf numFmtId="3" fontId="14" fillId="8" borderId="76" xfId="0" applyNumberFormat="1" applyFont="1" applyFill="1" applyBorder="1" applyAlignment="1">
      <alignment horizontal="center" vertical="center"/>
    </xf>
    <xf numFmtId="165" fontId="14" fillId="8" borderId="46" xfId="2" applyNumberFormat="1" applyFont="1" applyFill="1" applyBorder="1" applyAlignment="1">
      <alignment horizontal="center" vertical="center"/>
    </xf>
    <xf numFmtId="43" fontId="14" fillId="8" borderId="45" xfId="1" applyFont="1" applyFill="1" applyBorder="1" applyAlignment="1">
      <alignment horizontal="center" vertical="center"/>
    </xf>
    <xf numFmtId="43" fontId="14" fillId="8" borderId="76" xfId="1" applyFont="1" applyFill="1" applyBorder="1" applyAlignment="1">
      <alignment horizontal="center" vertical="center"/>
    </xf>
    <xf numFmtId="1" fontId="15" fillId="9" borderId="25" xfId="0" applyNumberFormat="1" applyFont="1" applyFill="1" applyBorder="1" applyAlignment="1">
      <alignment horizontal="right" vertical="center"/>
    </xf>
    <xf numFmtId="3" fontId="12" fillId="9" borderId="25" xfId="0" applyNumberFormat="1" applyFont="1" applyFill="1" applyBorder="1" applyAlignment="1">
      <alignment horizontal="left" vertical="center" wrapText="1"/>
    </xf>
    <xf numFmtId="3" fontId="14" fillId="9" borderId="45" xfId="0" applyNumberFormat="1" applyFont="1" applyFill="1" applyBorder="1" applyAlignment="1">
      <alignment horizontal="center" vertical="center"/>
    </xf>
    <xf numFmtId="3" fontId="14" fillId="9" borderId="76" xfId="0" applyNumberFormat="1" applyFont="1" applyFill="1" applyBorder="1" applyAlignment="1">
      <alignment horizontal="center" vertical="center"/>
    </xf>
    <xf numFmtId="165" fontId="14" fillId="9" borderId="46" xfId="2" applyNumberFormat="1" applyFont="1" applyFill="1" applyBorder="1" applyAlignment="1">
      <alignment horizontal="center" vertical="center"/>
    </xf>
    <xf numFmtId="43" fontId="14" fillId="9" borderId="45" xfId="1" applyFont="1" applyFill="1" applyBorder="1" applyAlignment="1">
      <alignment horizontal="center" vertical="center"/>
    </xf>
    <xf numFmtId="43" fontId="14" fillId="9" borderId="76" xfId="1" applyFont="1" applyFill="1" applyBorder="1" applyAlignment="1">
      <alignment horizontal="center" vertical="center"/>
    </xf>
    <xf numFmtId="1" fontId="12" fillId="10" borderId="8" xfId="0" applyNumberFormat="1" applyFont="1" applyFill="1" applyBorder="1" applyAlignment="1">
      <alignment horizontal="right" vertical="center"/>
    </xf>
    <xf numFmtId="3" fontId="12" fillId="10" borderId="8" xfId="0" applyNumberFormat="1" applyFont="1" applyFill="1" applyBorder="1" applyAlignment="1">
      <alignment horizontal="left" vertical="center" wrapText="1"/>
    </xf>
    <xf numFmtId="3" fontId="14" fillId="10" borderId="40" xfId="0" applyNumberFormat="1" applyFont="1" applyFill="1" applyBorder="1" applyAlignment="1">
      <alignment horizontal="center" vertical="center"/>
    </xf>
    <xf numFmtId="3" fontId="14" fillId="10" borderId="77" xfId="0" applyNumberFormat="1" applyFont="1" applyFill="1" applyBorder="1" applyAlignment="1">
      <alignment horizontal="center" vertical="center"/>
    </xf>
    <xf numFmtId="165" fontId="14" fillId="10" borderId="44" xfId="2" applyNumberFormat="1" applyFont="1" applyFill="1" applyBorder="1" applyAlignment="1">
      <alignment horizontal="center" vertical="center"/>
    </xf>
    <xf numFmtId="43" fontId="14" fillId="10" borderId="40" xfId="1" applyFont="1" applyFill="1" applyBorder="1" applyAlignment="1">
      <alignment horizontal="center" vertical="center"/>
    </xf>
    <xf numFmtId="43" fontId="14" fillId="10" borderId="77" xfId="1" applyFont="1" applyFill="1" applyBorder="1" applyAlignment="1">
      <alignment horizontal="center" vertical="center"/>
    </xf>
    <xf numFmtId="1" fontId="15" fillId="0" borderId="78" xfId="0" applyNumberFormat="1" applyFont="1" applyBorder="1" applyAlignment="1">
      <alignment horizontal="right" vertical="center"/>
    </xf>
    <xf numFmtId="3" fontId="15" fillId="0" borderId="79" xfId="0" applyNumberFormat="1" applyFont="1" applyBorder="1" applyAlignment="1">
      <alignment horizontal="left" vertical="center" wrapText="1"/>
    </xf>
    <xf numFmtId="3" fontId="16" fillId="0" borderId="80" xfId="0" applyNumberFormat="1" applyFont="1" applyBorder="1" applyAlignment="1">
      <alignment horizontal="center" vertical="center"/>
    </xf>
    <xf numFmtId="3" fontId="16" fillId="0" borderId="81" xfId="0" applyNumberFormat="1" applyFont="1" applyBorder="1" applyAlignment="1">
      <alignment horizontal="center" vertical="center"/>
    </xf>
    <xf numFmtId="165" fontId="16" fillId="0" borderId="82" xfId="2" applyNumberFormat="1" applyFont="1" applyFill="1" applyBorder="1" applyAlignment="1">
      <alignment horizontal="center" vertical="center"/>
    </xf>
    <xf numFmtId="43" fontId="16" fillId="0" borderId="80" xfId="1" applyFont="1" applyFill="1" applyBorder="1" applyAlignment="1">
      <alignment horizontal="center" vertical="center"/>
    </xf>
    <xf numFmtId="43" fontId="16" fillId="0" borderId="81" xfId="1" applyFont="1" applyFill="1" applyBorder="1" applyAlignment="1">
      <alignment horizontal="center" vertical="center"/>
    </xf>
    <xf numFmtId="1" fontId="15" fillId="0" borderId="83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horizontal="left" vertical="center" wrapText="1"/>
    </xf>
    <xf numFmtId="1" fontId="15" fillId="0" borderId="84" xfId="0" applyNumberFormat="1" applyFont="1" applyBorder="1" applyAlignment="1">
      <alignment horizontal="right" vertical="center"/>
    </xf>
    <xf numFmtId="3" fontId="15" fillId="0" borderId="85" xfId="0" applyNumberFormat="1" applyFont="1" applyBorder="1" applyAlignment="1">
      <alignment horizontal="left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87" xfId="0" applyNumberFormat="1" applyFont="1" applyBorder="1" applyAlignment="1">
      <alignment horizontal="center" vertical="center"/>
    </xf>
    <xf numFmtId="165" fontId="16" fillId="0" borderId="88" xfId="2" applyNumberFormat="1" applyFont="1" applyFill="1" applyBorder="1" applyAlignment="1">
      <alignment horizontal="center" vertical="center"/>
    </xf>
    <xf numFmtId="43" fontId="16" fillId="0" borderId="86" xfId="1" applyFont="1" applyFill="1" applyBorder="1" applyAlignment="1">
      <alignment horizontal="center" vertical="center"/>
    </xf>
    <xf numFmtId="43" fontId="16" fillId="0" borderId="87" xfId="1" applyFont="1" applyFill="1" applyBorder="1" applyAlignment="1">
      <alignment horizontal="center" vertical="center"/>
    </xf>
    <xf numFmtId="1" fontId="15" fillId="0" borderId="31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left" vertical="center" wrapText="1"/>
    </xf>
    <xf numFmtId="43" fontId="16" fillId="0" borderId="89" xfId="1" applyFont="1" applyFill="1" applyBorder="1" applyAlignment="1">
      <alignment horizontal="center" vertical="center"/>
    </xf>
    <xf numFmtId="0" fontId="15" fillId="0" borderId="83" xfId="0" applyFont="1" applyBorder="1" applyAlignment="1">
      <alignment horizontal="right" vertical="center"/>
    </xf>
    <xf numFmtId="4" fontId="15" fillId="0" borderId="85" xfId="0" applyNumberFormat="1" applyFont="1" applyBorder="1" applyAlignment="1">
      <alignment horizontal="left" vertical="center" wrapText="1"/>
    </xf>
    <xf numFmtId="0" fontId="15" fillId="0" borderId="84" xfId="0" applyFont="1" applyBorder="1" applyAlignment="1">
      <alignment horizontal="right" vertical="center"/>
    </xf>
    <xf numFmtId="4" fontId="12" fillId="10" borderId="8" xfId="0" applyNumberFormat="1" applyFont="1" applyFill="1" applyBorder="1" applyAlignment="1">
      <alignment horizontal="left" vertical="center" wrapText="1"/>
    </xf>
    <xf numFmtId="3" fontId="17" fillId="0" borderId="90" xfId="0" applyNumberFormat="1" applyFont="1" applyBorder="1" applyAlignment="1">
      <alignment horizontal="center" vertical="center"/>
    </xf>
    <xf numFmtId="3" fontId="17" fillId="0" borderId="91" xfId="0" applyNumberFormat="1" applyFont="1" applyBorder="1" applyAlignment="1">
      <alignment horizontal="center" vertical="center"/>
    </xf>
    <xf numFmtId="3" fontId="16" fillId="0" borderId="92" xfId="0" applyNumberFormat="1" applyFont="1" applyBorder="1" applyAlignment="1">
      <alignment horizontal="center" vertical="center"/>
    </xf>
    <xf numFmtId="3" fontId="16" fillId="0" borderId="93" xfId="0" applyNumberFormat="1" applyFont="1" applyBorder="1" applyAlignment="1">
      <alignment horizontal="center" vertical="center"/>
    </xf>
    <xf numFmtId="165" fontId="16" fillId="0" borderId="94" xfId="2" applyNumberFormat="1" applyFont="1" applyFill="1" applyBorder="1" applyAlignment="1">
      <alignment horizontal="center" vertical="center"/>
    </xf>
    <xf numFmtId="43" fontId="16" fillId="0" borderId="95" xfId="1" applyFont="1" applyFill="1" applyBorder="1" applyAlignment="1">
      <alignment horizontal="center" vertical="center"/>
    </xf>
    <xf numFmtId="43" fontId="16" fillId="0" borderId="96" xfId="1" applyFont="1" applyFill="1" applyBorder="1" applyAlignment="1">
      <alignment horizontal="center" vertical="center"/>
    </xf>
    <xf numFmtId="4" fontId="15" fillId="0" borderId="83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left" vertical="center" wrapText="1"/>
    </xf>
    <xf numFmtId="43" fontId="16" fillId="0" borderId="93" xfId="1" applyFont="1" applyFill="1" applyBorder="1" applyAlignment="1">
      <alignment horizontal="center" vertical="center"/>
    </xf>
    <xf numFmtId="43" fontId="16" fillId="0" borderId="92" xfId="1" applyFont="1" applyFill="1" applyBorder="1" applyAlignment="1">
      <alignment horizontal="center" vertical="center"/>
    </xf>
    <xf numFmtId="3" fontId="16" fillId="0" borderId="95" xfId="0" applyNumberFormat="1" applyFont="1" applyBorder="1" applyAlignment="1">
      <alignment horizontal="center" vertical="center"/>
    </xf>
    <xf numFmtId="3" fontId="16" fillId="0" borderId="96" xfId="0" applyNumberFormat="1" applyFont="1" applyBorder="1" applyAlignment="1">
      <alignment horizontal="center" vertical="center"/>
    </xf>
    <xf numFmtId="165" fontId="16" fillId="0" borderId="97" xfId="2" applyNumberFormat="1" applyFont="1" applyFill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3" fontId="15" fillId="0" borderId="78" xfId="0" applyNumberFormat="1" applyFont="1" applyBorder="1" applyAlignment="1">
      <alignment horizontal="left" vertical="center" wrapText="1"/>
    </xf>
    <xf numFmtId="4" fontId="15" fillId="0" borderId="84" xfId="0" applyNumberFormat="1" applyFont="1" applyBorder="1" applyAlignment="1">
      <alignment horizontal="left" vertical="center" wrapText="1"/>
    </xf>
    <xf numFmtId="1" fontId="12" fillId="9" borderId="25" xfId="0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left" vertical="center" wrapText="1"/>
    </xf>
    <xf numFmtId="0" fontId="16" fillId="0" borderId="82" xfId="2" applyNumberFormat="1" applyFont="1" applyFill="1" applyBorder="1" applyAlignment="1">
      <alignment horizontal="center" vertical="center"/>
    </xf>
    <xf numFmtId="1" fontId="12" fillId="8" borderId="25" xfId="0" applyNumberFormat="1" applyFont="1" applyFill="1" applyBorder="1" applyAlignment="1">
      <alignment horizontal="right" vertical="center"/>
    </xf>
    <xf numFmtId="3" fontId="15" fillId="8" borderId="8" xfId="0" applyNumberFormat="1" applyFont="1" applyFill="1" applyBorder="1" applyAlignment="1">
      <alignment horizontal="left" vertical="center"/>
    </xf>
    <xf numFmtId="3" fontId="12" fillId="8" borderId="8" xfId="0" applyNumberFormat="1" applyFont="1" applyFill="1" applyBorder="1" applyAlignment="1">
      <alignment horizontal="left" vertical="center" wrapText="1"/>
    </xf>
    <xf numFmtId="3" fontId="14" fillId="8" borderId="40" xfId="0" applyNumberFormat="1" applyFont="1" applyFill="1" applyBorder="1" applyAlignment="1">
      <alignment horizontal="center" vertical="center"/>
    </xf>
    <xf numFmtId="3" fontId="14" fillId="8" borderId="77" xfId="0" applyNumberFormat="1" applyFont="1" applyFill="1" applyBorder="1" applyAlignment="1">
      <alignment horizontal="center" vertical="center"/>
    </xf>
    <xf numFmtId="165" fontId="14" fillId="8" borderId="44" xfId="2" applyNumberFormat="1" applyFont="1" applyFill="1" applyBorder="1" applyAlignment="1">
      <alignment horizontal="center" vertical="center"/>
    </xf>
    <xf numFmtId="43" fontId="14" fillId="8" borderId="40" xfId="1" applyFont="1" applyFill="1" applyBorder="1" applyAlignment="1">
      <alignment horizontal="center" vertical="center"/>
    </xf>
    <xf numFmtId="43" fontId="14" fillId="8" borderId="77" xfId="1" applyFont="1" applyFill="1" applyBorder="1" applyAlignment="1">
      <alignment horizontal="center" vertical="center"/>
    </xf>
    <xf numFmtId="0" fontId="13" fillId="0" borderId="3" xfId="0" applyFont="1" applyBorder="1"/>
    <xf numFmtId="3" fontId="14" fillId="4" borderId="3" xfId="0" applyNumberFormat="1" applyFont="1" applyFill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/>
    <xf numFmtId="4" fontId="13" fillId="0" borderId="0" xfId="0" applyNumberFormat="1" applyFont="1"/>
    <xf numFmtId="0" fontId="2" fillId="0" borderId="98" xfId="0" applyFont="1" applyBorder="1"/>
    <xf numFmtId="167" fontId="13" fillId="0" borderId="0" xfId="0" applyNumberFormat="1" applyFont="1"/>
    <xf numFmtId="0" fontId="21" fillId="0" borderId="0" xfId="0" applyFont="1"/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2" xfId="3" applyFont="1" applyFill="1" applyBorder="1" applyAlignment="1">
      <alignment horizontal="center"/>
    </xf>
    <xf numFmtId="0" fontId="5" fillId="2" borderId="53" xfId="3" applyFont="1" applyFill="1" applyBorder="1" applyAlignment="1">
      <alignment horizontal="center"/>
    </xf>
    <xf numFmtId="0" fontId="5" fillId="0" borderId="17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0" borderId="0" xfId="3" applyFont="1" applyAlignment="1">
      <alignment horizontal="left"/>
    </xf>
    <xf numFmtId="0" fontId="5" fillId="0" borderId="43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5" fillId="2" borderId="2" xfId="4" applyNumberFormat="1" applyFont="1" applyFill="1" applyBorder="1" applyAlignment="1">
      <alignment horizontal="center" vertical="center" wrapText="1"/>
    </xf>
    <xf numFmtId="164" fontId="5" fillId="2" borderId="2" xfId="4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4" fontId="12" fillId="7" borderId="77" xfId="0" applyNumberFormat="1" applyFont="1" applyFill="1" applyBorder="1" applyAlignment="1">
      <alignment horizontal="center" vertical="center" wrapText="1"/>
    </xf>
    <xf numFmtId="4" fontId="12" fillId="7" borderId="44" xfId="0" applyNumberFormat="1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/>
    </xf>
    <xf numFmtId="0" fontId="22" fillId="12" borderId="99" xfId="0" applyFont="1" applyFill="1" applyBorder="1" applyAlignment="1">
      <alignment horizontal="center"/>
    </xf>
    <xf numFmtId="164" fontId="22" fillId="12" borderId="100" xfId="1" applyNumberFormat="1" applyFont="1" applyFill="1" applyBorder="1" applyAlignment="1">
      <alignment horizontal="center"/>
    </xf>
    <xf numFmtId="0" fontId="2" fillId="13" borderId="101" xfId="0" applyFont="1" applyFill="1" applyBorder="1" applyAlignment="1">
      <alignment horizontal="left"/>
    </xf>
    <xf numFmtId="164" fontId="2" fillId="13" borderId="24" xfId="1" applyNumberFormat="1" applyFont="1" applyFill="1" applyBorder="1"/>
    <xf numFmtId="0" fontId="0" fillId="0" borderId="32" xfId="0" applyBorder="1" applyAlignment="1">
      <alignment horizontal="left" indent="1"/>
    </xf>
    <xf numFmtId="164" fontId="0" fillId="0" borderId="27" xfId="1" applyNumberFormat="1" applyFont="1" applyBorder="1"/>
    <xf numFmtId="0" fontId="2" fillId="13" borderId="32" xfId="0" applyFont="1" applyFill="1" applyBorder="1" applyAlignment="1">
      <alignment horizontal="left"/>
    </xf>
    <xf numFmtId="164" fontId="2" fillId="13" borderId="27" xfId="1" applyNumberFormat="1" applyFont="1" applyFill="1" applyBorder="1"/>
    <xf numFmtId="0" fontId="2" fillId="14" borderId="102" xfId="0" applyFont="1" applyFill="1" applyBorder="1" applyAlignment="1">
      <alignment horizontal="left"/>
    </xf>
    <xf numFmtId="164" fontId="2" fillId="14" borderId="37" xfId="1" applyNumberFormat="1" applyFont="1" applyFill="1" applyBorder="1"/>
    <xf numFmtId="164" fontId="6" fillId="0" borderId="103" xfId="0" applyNumberFormat="1" applyFont="1" applyBorder="1"/>
    <xf numFmtId="164" fontId="5" fillId="2" borderId="2" xfId="1" applyNumberFormat="1" applyFont="1" applyFill="1" applyBorder="1"/>
    <xf numFmtId="164" fontId="5" fillId="2" borderId="4" xfId="1" applyNumberFormat="1" applyFont="1" applyFill="1" applyBorder="1"/>
    <xf numFmtId="0" fontId="4" fillId="0" borderId="0" xfId="3" applyFont="1" applyBorder="1" applyAlignment="1"/>
    <xf numFmtId="0" fontId="5" fillId="4" borderId="3" xfId="3" applyFont="1" applyFill="1" applyBorder="1" applyAlignment="1">
      <alignment horizontal="center"/>
    </xf>
    <xf numFmtId="1" fontId="8" fillId="0" borderId="104" xfId="0" applyNumberFormat="1" applyFont="1" applyBorder="1"/>
    <xf numFmtId="1" fontId="6" fillId="0" borderId="0" xfId="0" applyNumberFormat="1" applyFont="1" applyBorder="1"/>
    <xf numFmtId="1" fontId="8" fillId="0" borderId="7" xfId="0" applyNumberFormat="1" applyFont="1" applyBorder="1"/>
  </cellXfs>
  <cellStyles count="6">
    <cellStyle name="Comma" xfId="1" builtinId="3"/>
    <cellStyle name="Milliers 2" xfId="4" xr:uid="{D5F017FA-BE67-442A-AB44-D15F2B27AAF9}"/>
    <cellStyle name="Normal" xfId="0" builtinId="0"/>
    <cellStyle name="Normal 2" xfId="3" xr:uid="{706DF253-AA66-43C3-AD4D-C81FB8BF9F37}"/>
    <cellStyle name="Percent" xfId="2" builtinId="5"/>
    <cellStyle name="Pourcentage 2" xfId="5" xr:uid="{96FD4443-C3BD-4703-9AE5-9F0382044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Effectif de la fonction publique par catégorie et</a:t>
            </a:r>
            <a:r>
              <a:rPr lang="en-US" sz="18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par sexe</a:t>
            </a:r>
            <a:r>
              <a:rPr lang="en-US" sz="1800" b="1" i="0" baseline="0">
                <a:effectLst/>
              </a:rPr>
              <a:t> (Juillet  2025)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9.9249380991858996E-2"/>
          <c:y val="1.63417896759797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191957390777087E-2"/>
          <c:y val="0.23741254996796987"/>
          <c:w val="0.92961608521844585"/>
          <c:h val="0.64027637422869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'[1]Tabulation 1'!$R$61</c:f>
              <c:strCache>
                <c:ptCount val="1"/>
                <c:pt idx="0">
                  <c:v>F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1'!$R$62:$R$65</c:f>
              <c:numCache>
                <c:formatCode>General</c:formatCode>
                <c:ptCount val="4"/>
                <c:pt idx="0">
                  <c:v>70</c:v>
                </c:pt>
                <c:pt idx="1">
                  <c:v>663</c:v>
                </c:pt>
                <c:pt idx="2">
                  <c:v>5512</c:v>
                </c:pt>
                <c:pt idx="3">
                  <c:v>21995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D-4462-B8C8-C6CF925BDFA1}"/>
            </c:ext>
          </c:extLst>
        </c:ser>
        <c:ser>
          <c:idx val="1"/>
          <c:order val="1"/>
          <c:tx>
            <c:strRef>
              <c:f>'[1]Tabulation 1'!$S$61</c:f>
              <c:strCache>
                <c:ptCount val="1"/>
                <c:pt idx="0">
                  <c:v>M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1'!$Q$62:$Q$65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1'!$S$62:$S$65</c:f>
              <c:numCache>
                <c:formatCode>General</c:formatCode>
                <c:ptCount val="4"/>
                <c:pt idx="0">
                  <c:v>356</c:v>
                </c:pt>
                <c:pt idx="1">
                  <c:v>2418</c:v>
                </c:pt>
                <c:pt idx="2">
                  <c:v>10934</c:v>
                </c:pt>
                <c:pt idx="3">
                  <c:v>57742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D-4462-B8C8-C6CF925BDF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33"/>
        <c:axId val="11815392"/>
        <c:axId val="11816480"/>
      </c:barChart>
      <c:catAx>
        <c:axId val="118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16480"/>
        <c:crosses val="autoZero"/>
        <c:auto val="1"/>
        <c:lblAlgn val="ctr"/>
        <c:lblOffset val="100"/>
        <c:noMultiLvlLbl val="0"/>
      </c:catAx>
      <c:valAx>
        <c:axId val="11816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15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 w="28575"/>
  </c:spPr>
  <c:printSettings>
    <c:headerFooter>
      <c:oddHeader>&amp;C&amp;"-,Gras"&amp;18DIRECTION GENERALE DU BUDGET
PAYROLL DU MOIS DE MARS 2024
CHIFFRES CLÉS</c:oddHeader>
    </c:headerFooter>
    <c:pageMargins b="0.25" l="0" r="0" t="0.75" header="0.3" footer="0.3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050"/>
              <a:t>Masse salariale de la fonction publique par catégorie     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(Juillet 2025</a:t>
            </a:r>
            <a:r>
              <a:rPr lang="en-US" sz="1050" b="1" i="0" baseline="0">
                <a:effectLst/>
              </a:rPr>
              <a:t>)</a:t>
            </a:r>
            <a:endParaRPr lang="en-US" sz="1050">
              <a:effectLst/>
            </a:endParaRPr>
          </a:p>
        </c:rich>
      </c:tx>
      <c:layout>
        <c:manualLayout>
          <c:xMode val="edge"/>
          <c:yMode val="edge"/>
          <c:x val="0.15533936618287264"/>
          <c:y val="2.5445292620865138E-2"/>
        </c:manualLayout>
      </c:layout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8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052123752095053E-2"/>
          <c:y val="0.20657327425318975"/>
          <c:w val="0.96473158498810296"/>
          <c:h val="0.75671399061239164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12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3EDC-4A47-A03C-DCC319C9AD49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3EDC-4A47-A03C-DCC319C9AD49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3EDC-4A47-A03C-DCC319C9AD49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3EDC-4A47-A03C-DCC319C9AD49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3EDC-4A47-A03C-DCC319C9AD49}"/>
              </c:ext>
            </c:extLst>
          </c:dPt>
          <c:dLbls>
            <c:dLbl>
              <c:idx val="0"/>
              <c:layout>
                <c:manualLayout>
                  <c:x val="8.2050829219640894E-2"/>
                  <c:y val="0.21474333650084484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DC-4A47-A03C-DCC319C9AD49}"/>
                </c:ext>
              </c:extLst>
            </c:dLbl>
            <c:dLbl>
              <c:idx val="1"/>
              <c:layout>
                <c:manualLayout>
                  <c:x val="-6.194868926938072E-2"/>
                  <c:y val="-3.95688240814252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8782269180632"/>
                      <c:h val="0.25620552844664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EDC-4A47-A03C-DCC319C9AD49}"/>
                </c:ext>
              </c:extLst>
            </c:dLbl>
            <c:dLbl>
              <c:idx val="2"/>
              <c:layout>
                <c:manualLayout>
                  <c:x val="-0.13129438339707886"/>
                  <c:y val="0.10754382986978346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DC-4A47-A03C-DCC319C9AD49}"/>
                </c:ext>
              </c:extLst>
            </c:dLbl>
            <c:dLbl>
              <c:idx val="3"/>
              <c:layout>
                <c:manualLayout>
                  <c:x val="-3.7930687702205923E-2"/>
                  <c:y val="8.16604485582879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766693591281332"/>
                      <c:h val="0.172257575565124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EDC-4A47-A03C-DCC319C9A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'[1]Tabulation 1'!$U$72:$U$75</c:f>
              <c:numCache>
                <c:formatCode>General</c:formatCode>
                <c:ptCount val="4"/>
                <c:pt idx="0">
                  <c:v>0.25691056375451099</c:v>
                </c:pt>
                <c:pt idx="1">
                  <c:v>0.66080061796761502</c:v>
                </c:pt>
                <c:pt idx="2">
                  <c:v>6.4117582571583578E-2</c:v>
                </c:pt>
                <c:pt idx="3">
                  <c:v>1.81712357062906E-2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DC-4A47-A03C-DCC319C9AD4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en-US"/>
              <a:t>Effectif de la fonction publique par catégorie </a:t>
            </a:r>
            <a:r>
              <a:rPr lang="en-US" sz="1050" b="1" i="0" u="none" strike="noStrike" baseline="0">
                <a:effectLst/>
              </a:rPr>
              <a:t> (Juillet 2025)</a:t>
            </a:r>
            <a:endParaRPr lang="en-US"/>
          </a:p>
        </c:rich>
      </c:tx>
      <c:overlay val="0"/>
    </c:title>
    <c:autoTitleDeleted val="0"/>
    <c:pivotFmts>
      <c:pivotFmt>
        <c:idx val="0"/>
        <c:spPr>
          <a:scene3d>
            <a:camera prst="orthographicFront"/>
            <a:lightRig rig="threePt" dir="t"/>
          </a:scene3d>
          <a:sp3d>
            <a:bevelT w="1905000" h="19050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0">
                <a:srgbClr val="E6DCAC"/>
              </a:gs>
              <a:gs pos="12000">
                <a:srgbClr val="E6D78A"/>
              </a:gs>
              <a:gs pos="30000">
                <a:srgbClr val="C7AC4C"/>
              </a:gs>
              <a:gs pos="45000">
                <a:srgbClr val="E6D78A"/>
              </a:gs>
              <a:gs pos="77000">
                <a:srgbClr val="C7AC4C"/>
              </a:gs>
              <a:gs pos="100000">
                <a:srgbClr val="E6DCAC"/>
              </a:gs>
            </a:gsLst>
            <a:lin ang="5400000" scaled="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-6.1858714469201985E-2"/>
              <c:y val="1.610418489355497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rgbClr val="FF0000"/>
              </a:gs>
              <a:gs pos="100000">
                <a:sysClr val="windowText" lastClr="000000">
                  <a:lumMod val="75000"/>
                  <a:lumOff val="25000"/>
                </a:sysClr>
              </a:gs>
            </a:gsLst>
            <a:path path="circle">
              <a:fillToRect r="100000" b="100000"/>
            </a:path>
            <a:tileRect l="-100000" t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7.5283855475512376E-2"/>
              <c:y val="-3.721930592009332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bg1">
                  <a:lumMod val="95000"/>
                </a:schemeClr>
              </a:gs>
              <a:gs pos="100000">
                <a:schemeClr val="bg1">
                  <a:lumMod val="65000"/>
                </a:schemeClr>
              </a:gs>
            </a:gsLst>
            <a:lin ang="5400000" scaled="1"/>
            <a:tileRect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2.992449879935221E-2"/>
              <c:y val="4.0749854184893554E-2"/>
            </c:manualLayout>
          </c:layout>
          <c:spPr/>
          <c:txPr>
            <a:bodyPr/>
            <a:lstStyle/>
            <a:p>
              <a:pPr>
                <a:defRPr sz="1000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rgbClr val="2A9B18">
                  <a:lumMod val="71000"/>
                </a:srgbClr>
              </a:gs>
              <a:gs pos="100000">
                <a:srgbClr val="2A9B18"/>
              </a:gs>
            </a:gsLst>
            <a:path path="circle">
              <a:fillToRect t="100000" r="100000"/>
            </a:path>
            <a:tileRect l="-100000" b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3.9886971575361592E-2"/>
              <c:y val="-2.776902887139107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rgbClr val="0D65AC"/>
              </a:gs>
              <a:gs pos="100000">
                <a:schemeClr val="accent1">
                  <a:lumMod val="50000"/>
                </a:schemeClr>
              </a:gs>
            </a:gsLst>
            <a:path path="circle">
              <a:fillToRect l="100000" b="100000"/>
            </a:path>
            <a:tileRect t="-100000" r="-100000"/>
          </a:gradFill>
          <a:scene3d>
            <a:camera prst="orthographicFront"/>
            <a:lightRig rig="threePt" dir="t"/>
          </a:scene3d>
          <a:sp3d>
            <a:bevelT w="1905000" h="1905000" prst="coolSlant"/>
          </a:sp3d>
        </c:spPr>
        <c:dLbl>
          <c:idx val="0"/>
          <c:layout>
            <c:manualLayout>
              <c:x val="9.7082928463729262E-2"/>
              <c:y val="2.9548337707786528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0" h="1905000" prst="coolSlant"/>
            </a:sp3d>
          </c:spPr>
          <c:explosion val="7"/>
          <c:dPt>
            <c:idx val="0"/>
            <c:bubble3D val="0"/>
            <c:spPr>
              <a:gradFill>
                <a:gsLst>
                  <a:gs pos="0">
                    <a:srgbClr val="E6DCAC"/>
                  </a:gs>
                  <a:gs pos="12000">
                    <a:srgbClr val="E6D78A"/>
                  </a:gs>
                  <a:gs pos="30000">
                    <a:srgbClr val="C7AC4C"/>
                  </a:gs>
                  <a:gs pos="45000">
                    <a:srgbClr val="E6D78A"/>
                  </a:gs>
                  <a:gs pos="77000">
                    <a:srgbClr val="C7AC4C"/>
                  </a:gs>
                  <a:gs pos="100000">
                    <a:srgbClr val="E6DCAC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1-CA46-4397-8863-566A3C96D624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FF0000"/>
                  </a:gs>
                  <a:gs pos="100000">
                    <a:sysClr val="windowText" lastClr="000000">
                      <a:lumMod val="75000"/>
                      <a:lumOff val="25000"/>
                    </a:sysClr>
                  </a:gs>
                </a:gsLst>
                <a:path path="circle">
                  <a:fillToRect r="100000" b="100000"/>
                </a:path>
                <a:tileRect l="-100000" t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3-CA46-4397-8863-566A3C96D624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bg1">
                      <a:lumMod val="95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5-CA46-4397-8863-566A3C96D624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rgbClr val="2A9B18">
                      <a:lumMod val="71000"/>
                    </a:srgbClr>
                  </a:gs>
                  <a:gs pos="100000">
                    <a:srgbClr val="2A9B18"/>
                  </a:gs>
                </a:gsLst>
                <a:path path="circle">
                  <a:fillToRect t="100000" r="100000"/>
                </a:path>
                <a:tileRect l="-100000" b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7-CA46-4397-8863-566A3C96D624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rgbClr val="0D65AC"/>
                  </a:gs>
                  <a:gs pos="100000">
                    <a:schemeClr val="accent1">
                      <a:lumMod val="50000"/>
                    </a:schemeClr>
                  </a:gs>
                </a:gsLst>
                <a:path path="circle">
                  <a:fillToRect l="100000" b="100000"/>
                </a:path>
                <a:tileRect t="-100000" r="-100000"/>
              </a:gradFill>
              <a:scene3d>
                <a:camera prst="orthographicFront"/>
                <a:lightRig rig="threePt" dir="t"/>
              </a:scene3d>
              <a:sp3d>
                <a:bevelT w="1905000" h="1905000" prst="coolSlant"/>
              </a:sp3d>
            </c:spPr>
            <c:extLst>
              <c:ext xmlns:c16="http://schemas.microsoft.com/office/drawing/2014/chart" uri="{C3380CC4-5D6E-409C-BE32-E72D297353CC}">
                <c16:uniqueId val="{00000009-CA46-4397-8863-566A3C96D624}"/>
              </c:ext>
            </c:extLst>
          </c:dPt>
          <c:dLbls>
            <c:dLbl>
              <c:idx val="0"/>
              <c:layout>
                <c:manualLayout>
                  <c:x val="4.421835734683522E-2"/>
                  <c:y val="0.2062345464188723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7516522863799"/>
                      <c:h val="0.258697317250717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A46-4397-8863-566A3C96D624}"/>
                </c:ext>
              </c:extLst>
            </c:dLbl>
            <c:dLbl>
              <c:idx val="1"/>
              <c:layout>
                <c:manualLayout>
                  <c:x val="-3.0868267868521902E-3"/>
                  <c:y val="0.19363862829856474"/>
                </c:manualLayout>
              </c:layout>
              <c:tx>
                <c:rich>
                  <a:bodyPr/>
                  <a:lstStyle/>
                  <a:p>
                    <a:fld id="{00588A0D-EBD0-459C-B925-82D1BECFDF1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FC1A129-461C-46CB-ACB4-D454C87D53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A46-4397-8863-566A3C96D624}"/>
                </c:ext>
              </c:extLst>
            </c:dLbl>
            <c:dLbl>
              <c:idx val="2"/>
              <c:layout>
                <c:manualLayout>
                  <c:x val="-6.2006175010818371E-2"/>
                  <c:y val="4.0749755367924266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6-4397-8863-566A3C96D624}"/>
                </c:ext>
              </c:extLst>
            </c:dLbl>
            <c:dLbl>
              <c:idx val="3"/>
              <c:layout>
                <c:manualLayout>
                  <c:x val="0.17551893337577323"/>
                  <c:y val="5.7050747361606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76139874581937"/>
                      <c:h val="0.182699131787987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A46-4397-8863-566A3C96D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1'!$Q$72:$Q$75</c:f>
              <c:strCache>
                <c:ptCount val="4"/>
                <c:pt idx="0">
                  <c:v>Personnel de Soutien</c:v>
                </c:pt>
                <c:pt idx="1">
                  <c:v>Personnel Diplômé ou Certifié</c:v>
                </c:pt>
                <c:pt idx="2">
                  <c:v>Cadre Décisionnel</c:v>
                </c:pt>
                <c:pt idx="3">
                  <c:v>Cadre de Premier Rang</c:v>
                </c:pt>
              </c:strCache>
            </c:strRef>
          </c:cat>
          <c:val>
            <c:numRef>
              <c:f>'[1]Tabulation 1'!$S$72:$S$75</c:f>
              <c:numCache>
                <c:formatCode>General</c:formatCode>
                <c:ptCount val="4"/>
                <c:pt idx="0">
                  <c:v>0.379720062793168</c:v>
                </c:pt>
                <c:pt idx="1">
                  <c:v>0.58519848469181501</c:v>
                </c:pt>
                <c:pt idx="2">
                  <c:v>2.9131141839238209E-2</c:v>
                </c:pt>
                <c:pt idx="3">
                  <c:v>5.9503106757785697E-3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46-4397-8863-566A3C96D62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T w="165100" prst="coolSlant"/>
        </a:sp3d>
      </c:spPr>
    </c:plotArea>
    <c:plotVisOnly val="1"/>
    <c:dispBlanksAs val="zero"/>
    <c:showDLblsOverMax val="0"/>
  </c:chart>
  <c:spPr>
    <a:effectLst>
      <a:outerShdw blurRad="50800" dist="50800" dir="5400000" algn="ctr" rotWithShape="0">
        <a:srgbClr val="002060"/>
      </a:outerShdw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Effectif  de la  fonction publique par ministère </a:t>
            </a:r>
            <a:r>
              <a:rPr lang="en-US" sz="1600" b="1" i="0" baseline="0">
                <a:effectLst/>
              </a:rPr>
              <a:t>(Juillet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2511550829967236"/>
          <c:y val="4.37823103437371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273961719494912E-2"/>
          <c:y val="0.1414020642451429"/>
          <c:w val="0.96745207656101018"/>
          <c:h val="0.62108933237795216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'[1]Tabulation 1'!$J$4:$J$33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'[1]Tabulation 1'!$O$4:$O$33</c:f>
              <c:numCache>
                <c:formatCode>General</c:formatCode>
                <c:ptCount val="30"/>
                <c:pt idx="0">
                  <c:v>697</c:v>
                </c:pt>
                <c:pt idx="1">
                  <c:v>4403</c:v>
                </c:pt>
                <c:pt idx="2">
                  <c:v>1136</c:v>
                </c:pt>
                <c:pt idx="3">
                  <c:v>1116</c:v>
                </c:pt>
                <c:pt idx="4">
                  <c:v>664</c:v>
                </c:pt>
                <c:pt idx="5">
                  <c:v>1029</c:v>
                </c:pt>
                <c:pt idx="6">
                  <c:v>147</c:v>
                </c:pt>
                <c:pt idx="7">
                  <c:v>17986</c:v>
                </c:pt>
                <c:pt idx="8">
                  <c:v>53</c:v>
                </c:pt>
                <c:pt idx="9">
                  <c:v>710</c:v>
                </c:pt>
                <c:pt idx="10">
                  <c:v>104</c:v>
                </c:pt>
                <c:pt idx="11">
                  <c:v>708</c:v>
                </c:pt>
                <c:pt idx="12">
                  <c:v>2434</c:v>
                </c:pt>
                <c:pt idx="13">
                  <c:v>1042</c:v>
                </c:pt>
                <c:pt idx="14">
                  <c:v>45124</c:v>
                </c:pt>
                <c:pt idx="15">
                  <c:v>1708</c:v>
                </c:pt>
                <c:pt idx="16">
                  <c:v>10577</c:v>
                </c:pt>
                <c:pt idx="17">
                  <c:v>232</c:v>
                </c:pt>
                <c:pt idx="18">
                  <c:v>658</c:v>
                </c:pt>
                <c:pt idx="19">
                  <c:v>129</c:v>
                </c:pt>
                <c:pt idx="20">
                  <c:v>946</c:v>
                </c:pt>
                <c:pt idx="21">
                  <c:v>376</c:v>
                </c:pt>
                <c:pt idx="22">
                  <c:v>1410</c:v>
                </c:pt>
                <c:pt idx="23">
                  <c:v>2354</c:v>
                </c:pt>
                <c:pt idx="24">
                  <c:v>1028</c:v>
                </c:pt>
                <c:pt idx="25">
                  <c:v>641</c:v>
                </c:pt>
                <c:pt idx="26">
                  <c:v>14</c:v>
                </c:pt>
                <c:pt idx="27">
                  <c:v>145</c:v>
                </c:pt>
                <c:pt idx="28">
                  <c:v>2097</c:v>
                </c:pt>
                <c:pt idx="29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2-4528-9571-B2599022B5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"/>
        <c:overlap val="-25"/>
        <c:axId val="284631664"/>
        <c:axId val="284638192"/>
      </c:barChart>
      <c:catAx>
        <c:axId val="28463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84638192"/>
        <c:crosses val="autoZero"/>
        <c:auto val="1"/>
        <c:lblAlgn val="ctr"/>
        <c:lblOffset val="100"/>
        <c:noMultiLvlLbl val="0"/>
      </c:catAx>
      <c:valAx>
        <c:axId val="2846381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463166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95000" algn="tl" rotWithShape="0">
        <a:srgbClr val="000000">
          <a:alpha val="50000"/>
        </a:srgbClr>
      </a:outerShdw>
    </a:effectLst>
    <a:scene3d>
      <a:camera prst="orthographicFront"/>
      <a:lightRig rig="soft" dir="t">
        <a:rot lat="0" lon="0" rev="18000000"/>
      </a:lightRig>
    </a:scene3d>
    <a:sp3d prstMaterial="dkEdge">
      <a:bevelT w="73660" h="44450" prst="riblet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700"/>
            </a:pPr>
            <a:r>
              <a:rPr lang="en-US" sz="1700"/>
              <a:t>Masse salariale  de la  fonction publique  par ministère (millions de gourdes)</a:t>
            </a:r>
          </a:p>
          <a:p>
            <a:pPr>
              <a:defRPr sz="1700"/>
            </a:pPr>
            <a:r>
              <a:rPr lang="en-US" sz="1700"/>
              <a:t>  (Juillet 2025)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385128927619015E-2"/>
          <c:y val="0.18753754970061498"/>
          <c:w val="0.97122974214476199"/>
          <c:h val="0.5939833847497024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_);\(#,##0.0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'[1]Tabulation 1'!$J$38:$J$67</c:f>
              <c:strCache>
                <c:ptCount val="30"/>
                <c:pt idx="0">
                  <c:v>MPCE</c:v>
                </c:pt>
                <c:pt idx="1">
                  <c:v>MEF</c:v>
                </c:pt>
                <c:pt idx="2">
                  <c:v>MARNDR</c:v>
                </c:pt>
                <c:pt idx="3">
                  <c:v>MTPTC</c:v>
                </c:pt>
                <c:pt idx="4">
                  <c:v>MCI</c:v>
                </c:pt>
                <c:pt idx="5">
                  <c:v>MDE</c:v>
                </c:pt>
                <c:pt idx="6">
                  <c:v>M. TOUR.</c:v>
                </c:pt>
                <c:pt idx="7">
                  <c:v>MJSP</c:v>
                </c:pt>
                <c:pt idx="8">
                  <c:v>MHAVE</c:v>
                </c:pt>
                <c:pt idx="9">
                  <c:v>MAE</c:v>
                </c:pt>
                <c:pt idx="10">
                  <c:v>PRESIDENCE</c:v>
                </c:pt>
                <c:pt idx="11">
                  <c:v>PRIMATURE</c:v>
                </c:pt>
                <c:pt idx="12">
                  <c:v>MICT</c:v>
                </c:pt>
                <c:pt idx="13">
                  <c:v>DEFENSE</c:v>
                </c:pt>
                <c:pt idx="14">
                  <c:v>MENFP</c:v>
                </c:pt>
                <c:pt idx="15">
                  <c:v>MAST</c:v>
                </c:pt>
                <c:pt idx="16">
                  <c:v>MSPP</c:v>
                </c:pt>
                <c:pt idx="17">
                  <c:v>MCFDF</c:v>
                </c:pt>
                <c:pt idx="18">
                  <c:v>MJSAC</c:v>
                </c:pt>
                <c:pt idx="19">
                  <c:v>M. CULTES</c:v>
                </c:pt>
                <c:pt idx="20">
                  <c:v>M. CULTURE</c:v>
                </c:pt>
                <c:pt idx="21">
                  <c:v>M. COMM.</c:v>
                </c:pt>
                <c:pt idx="22">
                  <c:v>SENAT</c:v>
                </c:pt>
                <c:pt idx="23">
                  <c:v>CH. DEPUTES</c:v>
                </c:pt>
                <c:pt idx="24">
                  <c:v>CSPJ</c:v>
                </c:pt>
                <c:pt idx="25">
                  <c:v>CSCCA</c:v>
                </c:pt>
                <c:pt idx="26">
                  <c:v>CEP</c:v>
                </c:pt>
                <c:pt idx="27">
                  <c:v>OPC</c:v>
                </c:pt>
                <c:pt idx="28">
                  <c:v>UEH</c:v>
                </c:pt>
                <c:pt idx="29">
                  <c:v>AKA</c:v>
                </c:pt>
              </c:strCache>
            </c:strRef>
          </c:cat>
          <c:val>
            <c:numRef>
              <c:f>'[1]Tabulation 1'!$O$38:$O$67</c:f>
              <c:numCache>
                <c:formatCode>General</c:formatCode>
                <c:ptCount val="30"/>
                <c:pt idx="0">
                  <c:v>31794350</c:v>
                </c:pt>
                <c:pt idx="1">
                  <c:v>205845656.67000002</c:v>
                </c:pt>
                <c:pt idx="2">
                  <c:v>49775100</c:v>
                </c:pt>
                <c:pt idx="3">
                  <c:v>40626800</c:v>
                </c:pt>
                <c:pt idx="4">
                  <c:v>31912900</c:v>
                </c:pt>
                <c:pt idx="5">
                  <c:v>42547750</c:v>
                </c:pt>
                <c:pt idx="6">
                  <c:v>6540375</c:v>
                </c:pt>
                <c:pt idx="7">
                  <c:v>767550050</c:v>
                </c:pt>
                <c:pt idx="8">
                  <c:v>2389400</c:v>
                </c:pt>
                <c:pt idx="9">
                  <c:v>37364800</c:v>
                </c:pt>
                <c:pt idx="10">
                  <c:v>6086600</c:v>
                </c:pt>
                <c:pt idx="11">
                  <c:v>35228499.5</c:v>
                </c:pt>
                <c:pt idx="12">
                  <c:v>131664500</c:v>
                </c:pt>
                <c:pt idx="13">
                  <c:v>41717949.5</c:v>
                </c:pt>
                <c:pt idx="14">
                  <c:v>1365381375</c:v>
                </c:pt>
                <c:pt idx="15">
                  <c:v>68504850</c:v>
                </c:pt>
                <c:pt idx="16">
                  <c:v>354473681</c:v>
                </c:pt>
                <c:pt idx="17">
                  <c:v>10165250</c:v>
                </c:pt>
                <c:pt idx="18">
                  <c:v>28564500</c:v>
                </c:pt>
                <c:pt idx="19">
                  <c:v>5785500</c:v>
                </c:pt>
                <c:pt idx="20">
                  <c:v>39254950</c:v>
                </c:pt>
                <c:pt idx="21">
                  <c:v>15207900</c:v>
                </c:pt>
                <c:pt idx="22">
                  <c:v>70896500</c:v>
                </c:pt>
                <c:pt idx="23">
                  <c:v>98983900</c:v>
                </c:pt>
                <c:pt idx="24">
                  <c:v>69107500</c:v>
                </c:pt>
                <c:pt idx="25">
                  <c:v>34718400</c:v>
                </c:pt>
                <c:pt idx="26">
                  <c:v>2751800</c:v>
                </c:pt>
                <c:pt idx="27">
                  <c:v>7206050</c:v>
                </c:pt>
                <c:pt idx="28">
                  <c:v>88806929.75</c:v>
                </c:pt>
                <c:pt idx="29">
                  <c:v>1157200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2-43D1-AA5F-327DCD2B4C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5"/>
        <c:axId val="284636016"/>
        <c:axId val="284625136"/>
      </c:barChart>
      <c:catAx>
        <c:axId val="28463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333333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28462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625136"/>
        <c:scaling>
          <c:orientation val="minMax"/>
        </c:scaling>
        <c:delete val="1"/>
        <c:axPos val="l"/>
        <c:numFmt formatCode="0;0;;" sourceLinked="0"/>
        <c:majorTickMark val="none"/>
        <c:minorTickMark val="none"/>
        <c:tickLblPos val="nextTo"/>
        <c:crossAx val="284636016"/>
        <c:crosses val="autoZero"/>
        <c:crossBetween val="between"/>
        <c:dispUnits>
          <c:builtInUnit val="millions"/>
          <c:dispUnitsLbl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Répartition du personnel de la fonction publique par par sexe   </a:t>
            </a:r>
          </a:p>
          <a:p>
            <a:pPr>
              <a:defRPr/>
            </a:pPr>
            <a:r>
              <a:rPr lang="en-US"/>
              <a:t>  (Juillet 2025)</a:t>
            </a:r>
          </a:p>
        </c:rich>
      </c:tx>
      <c:layout>
        <c:manualLayout>
          <c:xMode val="edge"/>
          <c:yMode val="edge"/>
          <c:x val="0.1318691673957422"/>
          <c:y val="9.5923237240572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1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090165345529188E-2"/>
          <c:y val="0.22282719947965135"/>
          <c:w val="0.81650459716515877"/>
          <c:h val="0.74857924828204703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28F-4EB9-8E18-A5C52CAF72F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28F-4EB9-8E18-A5C52CAF72F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028F-4EB9-8E18-A5C52CAF72F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028F-4EB9-8E18-A5C52CAF72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'[1]Tabulation 1'!$B$184:$C$184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'[1]Tabulation 1'!$B$195:$C$195</c:f>
              <c:numCache>
                <c:formatCode>General</c:formatCode>
                <c:ptCount val="2"/>
                <c:pt idx="0">
                  <c:v>0.28327816230313974</c:v>
                </c:pt>
                <c:pt idx="1">
                  <c:v>0.71672183769686026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8F-4EB9-8E18-A5C52CAF72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Pondération de l'effectif de la fonction publique par catégorie et par  sexe   (Juillet 2025)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82755014841872"/>
          <c:y val="0.15294638348751957"/>
          <c:w val="0.79101763501558231"/>
          <c:h val="0.67383701333351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'[1]Tabulation 1'!$E$35</c:f>
              <c:strCache>
                <c:ptCount val="1"/>
                <c:pt idx="0">
                  <c:v>% 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00000000_);\(#,##0.00000000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1'!$E$36:$E$39</c:f>
              <c:numCache>
                <c:formatCode>General</c:formatCode>
                <c:ptCount val="4"/>
                <c:pt idx="0">
                  <c:v>0.16431924882629109</c:v>
                </c:pt>
                <c:pt idx="1">
                  <c:v>0.21518987341772153</c:v>
                </c:pt>
                <c:pt idx="2">
                  <c:v>0.33515748510276056</c:v>
                </c:pt>
                <c:pt idx="3">
                  <c:v>0.27584433826203647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D-40A4-84D0-96EFAC008309}"/>
            </c:ext>
          </c:extLst>
        </c:ser>
        <c:ser>
          <c:idx val="1"/>
          <c:order val="1"/>
          <c:tx>
            <c:strRef>
              <c:f>'[1]Tabulation 1'!$F$35</c:f>
              <c:strCache>
                <c:ptCount val="1"/>
                <c:pt idx="0">
                  <c:v>% M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'[1]Tabulation 1'!$A$36:$A$39</c:f>
              <c:strCache>
                <c:ptCount val="4"/>
                <c:pt idx="0">
                  <c:v>Cadre de premier rang</c:v>
                </c:pt>
                <c:pt idx="1">
                  <c:v>Cadre décisionnel</c:v>
                </c:pt>
                <c:pt idx="2">
                  <c:v>Personnel de soutien</c:v>
                </c:pt>
                <c:pt idx="3">
                  <c:v>Personnel diplômé ou certifié</c:v>
                </c:pt>
              </c:strCache>
            </c:strRef>
          </c:cat>
          <c:val>
            <c:numRef>
              <c:f>'[1]Tabulation 1'!$F$36:$F$39</c:f>
              <c:numCache>
                <c:formatCode>General</c:formatCode>
                <c:ptCount val="4"/>
                <c:pt idx="0">
                  <c:v>0.83568075117370888</c:v>
                </c:pt>
                <c:pt idx="1">
                  <c:v>0.78481012658227844</c:v>
                </c:pt>
                <c:pt idx="2">
                  <c:v>0.66484251489723944</c:v>
                </c:pt>
                <c:pt idx="3">
                  <c:v>0.72415566173796353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D-40A4-84D0-96EFAC0083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284631120"/>
        <c:axId val="284637104"/>
      </c:barChart>
      <c:catAx>
        <c:axId val="284631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37104"/>
        <c:crosses val="autoZero"/>
        <c:auto val="1"/>
        <c:lblAlgn val="ctr"/>
        <c:lblOffset val="100"/>
        <c:noMultiLvlLbl val="0"/>
      </c:catAx>
      <c:valAx>
        <c:axId val="2846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31120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71420592745864"/>
          <c:y val="0.43417389042585891"/>
          <c:w val="4.3692610352672148E-2"/>
          <c:h val="0.14091824723552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Effectif de la fonction publique par âge et par sexe (Juillet 2025)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1940005589139278"/>
          <c:y val="1.5659953602146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19668926890126"/>
          <c:y val="0.11672869644458804"/>
          <c:w val="0.85310673606341714"/>
          <c:h val="0.75685253144261944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'[1]Tabulation 1'!$S$50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'[1]Tabulation 1'!$S$51:$S$56</c:f>
              <c:numCache>
                <c:formatCode>General</c:formatCode>
                <c:ptCount val="6"/>
                <c:pt idx="0">
                  <c:v>0</c:v>
                </c:pt>
                <c:pt idx="1">
                  <c:v>1770</c:v>
                </c:pt>
                <c:pt idx="2">
                  <c:v>14468</c:v>
                </c:pt>
                <c:pt idx="3">
                  <c:v>24824</c:v>
                </c:pt>
                <c:pt idx="4">
                  <c:v>18604</c:v>
                </c:pt>
                <c:pt idx="5">
                  <c:v>11784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9-4781-96F9-516F9994F8EB}"/>
            </c:ext>
          </c:extLst>
        </c:ser>
        <c:ser>
          <c:idx val="2"/>
          <c:order val="2"/>
          <c:tx>
            <c:strRef>
              <c:f>'[1]Tabulation 1'!$T$50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'[1]Tabulation 1'!$Q$51:$Q$56</c:f>
              <c:strCache>
                <c:ptCount val="6"/>
                <c:pt idx="0">
                  <c:v>moins de 20 ans</c:v>
                </c:pt>
                <c:pt idx="1">
                  <c:v>entre 20 et 29 ans</c:v>
                </c:pt>
                <c:pt idx="2">
                  <c:v>entre 30 et 39 ans</c:v>
                </c:pt>
                <c:pt idx="3">
                  <c:v>entre 40 et 49 ans</c:v>
                </c:pt>
                <c:pt idx="4">
                  <c:v>entre 50 et 58 ans</c:v>
                </c:pt>
                <c:pt idx="5">
                  <c:v>plus de 58 ans</c:v>
                </c:pt>
              </c:strCache>
            </c:strRef>
          </c:cat>
          <c:val>
            <c:numRef>
              <c:f>'[1]Tabulation 1'!$T$51:$T$56</c:f>
              <c:numCache>
                <c:formatCode>General</c:formatCode>
                <c:ptCount val="6"/>
                <c:pt idx="0">
                  <c:v>0</c:v>
                </c:pt>
                <c:pt idx="1">
                  <c:v>-944</c:v>
                </c:pt>
                <c:pt idx="2">
                  <c:v>-6158</c:v>
                </c:pt>
                <c:pt idx="3">
                  <c:v>-9291</c:v>
                </c:pt>
                <c:pt idx="4">
                  <c:v>-7051</c:v>
                </c:pt>
                <c:pt idx="5">
                  <c:v>-4796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9-4781-96F9-516F9994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84632752"/>
        <c:axId val="284633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'[1]Tabulation 1'!$R$50</c15:sqref>
                        </c15:formulaRef>
                      </c:ext>
                    </c:extLst>
                    <c:strCache>
                      <c:ptCount val="1"/>
                      <c:pt idx="0">
                        <c:v>F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'[1]Tabulation 1'!$Q$51:$Q$56</c15:sqref>
                        </c15:formulaRef>
                      </c:ext>
                    </c:extLst>
                    <c:strCache>
                      <c:ptCount val="6"/>
                      <c:pt idx="0">
                        <c:v>moins de 20 ans</c:v>
                      </c:pt>
                      <c:pt idx="1">
                        <c:v>entre 20 et 29 ans</c:v>
                      </c:pt>
                      <c:pt idx="2">
                        <c:v>entre 30 et 39 ans</c:v>
                      </c:pt>
                      <c:pt idx="3">
                        <c:v>entre 40 et 49 ans</c:v>
                      </c:pt>
                      <c:pt idx="4">
                        <c:v>entre 50 et 58 ans</c:v>
                      </c:pt>
                      <c:pt idx="5">
                        <c:v>plus de 58 ans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'[1]Tabulation 1'!$R$51:$R$56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944</c:v>
                      </c:pt>
                      <c:pt idx="2">
                        <c:v>6158</c:v>
                      </c:pt>
                      <c:pt idx="3">
                        <c:v>9291</c:v>
                      </c:pt>
                      <c:pt idx="4">
                        <c:v>7051</c:v>
                      </c:pt>
                      <c:pt idx="5">
                        <c:v>4796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3C9-4781-96F9-516F9994F8EB}"/>
                  </c:ext>
                </c:extLst>
              </c15:ser>
            </c15:filteredBarSeries>
          </c:ext>
        </c:extLst>
      </c:barChart>
      <c:catAx>
        <c:axId val="28463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33840"/>
        <c:crosses val="autoZero"/>
        <c:auto val="1"/>
        <c:lblAlgn val="ctr"/>
        <c:lblOffset val="100"/>
        <c:noMultiLvlLbl val="0"/>
      </c:catAx>
      <c:valAx>
        <c:axId val="28463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63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A693869-AA78-412D-AD7A-DF150B9959C9}"/>
            </a:ext>
          </a:extLst>
        </xdr:cNvPr>
        <xdr:cNvCxnSpPr/>
      </xdr:nvCxnSpPr>
      <xdr:spPr>
        <a:xfrm>
          <a:off x="2943225" y="11220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57CBA705-A587-437F-A6C6-0E7CA67C8BDF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7D1B1C3-6B7F-4E13-ACE0-C0ED7E025072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59E980BD-22CD-4597-9D9D-7200DC00DF43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1CCD46A3-4DFB-4550-9371-DF0EA4ECD51E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A67EC9F-29A5-4B63-9995-D932DB8DF2FB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B5E415C-2FBC-4AA3-8BB5-E30A5DB72AAC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64C6ABF3-5D69-41AB-99E8-C52737092AE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4C66CD22-F2E8-468E-911E-02778405505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EFB5F5F8-EECE-4312-BF90-4AE805849D03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D0C3DB3F-0580-4465-9B54-2F9AE9B7A9A7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D2D938-7702-48B1-A58E-198AD394FE5E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4406DE6A-D90E-4751-AA13-5B65615B62EF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" name="Connecteur droit avec flèche 2">
          <a:extLst>
            <a:ext uri="{FF2B5EF4-FFF2-40B4-BE49-F238E27FC236}">
              <a16:creationId xmlns:a16="http://schemas.microsoft.com/office/drawing/2014/main" id="{5787F4E2-B51B-48B1-B3B3-042FDAF3D470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" name="Connecteur droit avec flèche 3">
          <a:extLst>
            <a:ext uri="{FF2B5EF4-FFF2-40B4-BE49-F238E27FC236}">
              <a16:creationId xmlns:a16="http://schemas.microsoft.com/office/drawing/2014/main" id="{7444E8F6-C209-42A7-9F93-47D7A238E2AF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7" name="Connecteur droit avec flèche 2">
          <a:extLst>
            <a:ext uri="{FF2B5EF4-FFF2-40B4-BE49-F238E27FC236}">
              <a16:creationId xmlns:a16="http://schemas.microsoft.com/office/drawing/2014/main" id="{EE52AA44-28E9-4DF8-AE74-7B942B245B12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" name="Connecteur droit avec flèche 3">
          <a:extLst>
            <a:ext uri="{FF2B5EF4-FFF2-40B4-BE49-F238E27FC236}">
              <a16:creationId xmlns:a16="http://schemas.microsoft.com/office/drawing/2014/main" id="{1DBF5708-F3CC-48EB-B56B-A756773BE76C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" name="Connecteur droit avec flèche 4">
          <a:extLst>
            <a:ext uri="{FF2B5EF4-FFF2-40B4-BE49-F238E27FC236}">
              <a16:creationId xmlns:a16="http://schemas.microsoft.com/office/drawing/2014/main" id="{202EE992-7344-49F5-9556-146609C0338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4552A973-DE80-4B74-8286-36970CDEB50C}"/>
            </a:ext>
          </a:extLst>
        </xdr:cNvPr>
        <xdr:cNvCxnSpPr/>
      </xdr:nvCxnSpPr>
      <xdr:spPr>
        <a:xfrm>
          <a:off x="2943225" y="11220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10FAE595-CBE2-4B58-89E6-67EEA2344CEB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91189838-4169-453D-8836-5B8604742B5E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3</xdr:row>
      <xdr:rowOff>121920</xdr:rowOff>
    </xdr:from>
    <xdr:to>
      <xdr:col>3</xdr:col>
      <xdr:colOff>15240</xdr:colOff>
      <xdr:row>3</xdr:row>
      <xdr:rowOff>123508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10650575-3B39-431C-B84B-5DD1543758C3}"/>
            </a:ext>
          </a:extLst>
        </xdr:cNvPr>
        <xdr:cNvCxnSpPr/>
      </xdr:nvCxnSpPr>
      <xdr:spPr>
        <a:xfrm>
          <a:off x="2943225" y="11220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BA3E9A1A-4392-4794-B5E4-4708FC4721CA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9F5F8EDF-C2D6-4776-A698-4474E5437B97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91A84E0F-A429-4770-8FF3-53CEBBACC577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A8F0F89C-6CE1-4EBE-999B-C0C968DFBE06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209E7647-39F5-4584-B9E9-38368E36455F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45A2DF90-93B6-45A8-8BAB-1B512DCFD50D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9A70A71F-50BD-4418-8AD0-2E92706201B5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E776774D-58E0-4677-A388-3DA367095D73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75AC81EA-1A51-4BAD-9C85-6C8D2C3D625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B1F5ADD6-967B-4A8D-9F2E-0E5DB7E0597D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8EEE1071-EC32-48C3-8010-197DB9B1ED62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98A97F6A-57C6-4116-9FFB-923E819F66F7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CF976764-D897-4937-BA02-E370644BA83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37" name="Connecteur droit avec flèche 4">
          <a:extLst>
            <a:ext uri="{FF2B5EF4-FFF2-40B4-BE49-F238E27FC236}">
              <a16:creationId xmlns:a16="http://schemas.microsoft.com/office/drawing/2014/main" id="{2EE7C203-EFB3-43BA-9BB3-CB7747C0A192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21517880-51F4-4552-8D1B-8320C9063E90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2C55B9CA-DC4E-4991-A48A-C972C4C52FE9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4016199D-9952-453A-81D9-AF97BE7CF147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41" name="Connecteur droit avec flèche 4">
          <a:extLst>
            <a:ext uri="{FF2B5EF4-FFF2-40B4-BE49-F238E27FC236}">
              <a16:creationId xmlns:a16="http://schemas.microsoft.com/office/drawing/2014/main" id="{CEB96A4D-D731-49A9-9137-CBD3767F430A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272143</xdr:colOff>
      <xdr:row>2</xdr:row>
      <xdr:rowOff>312422</xdr:rowOff>
    </xdr:from>
    <xdr:to>
      <xdr:col>3</xdr:col>
      <xdr:colOff>287383</xdr:colOff>
      <xdr:row>2</xdr:row>
      <xdr:rowOff>314010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7600B2D4-1281-452A-9B27-5D5B76D57E67}"/>
            </a:ext>
          </a:extLst>
        </xdr:cNvPr>
        <xdr:cNvCxnSpPr/>
      </xdr:nvCxnSpPr>
      <xdr:spPr>
        <a:xfrm>
          <a:off x="3215368" y="931547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BE65027D-E020-4FAF-B339-5D97BCA44C3E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A7F0364C-4ABA-4B73-8972-B185C4B555A3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DC039E9D-B218-4D61-899E-2632B75E41C9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FF1F3881-B919-4EEF-A63F-D8B8B386E1C8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C0000A9E-DA29-4F86-82A8-C181BAF9E95E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7179AAFE-17CD-4247-86A1-4297CE6F9C2F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A7256FAB-C6B8-4DF2-8765-EBA838E90C20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23CE97C3-096E-49E9-BABB-2CAE9E48AB6A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CF7764B4-89D3-4EC4-AB27-626A00313D5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C02CDD71-72E5-49F5-A84D-9D4069CD970C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313DFBDA-D28A-413D-A8B5-9BAA92DC16C7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AB568932-49C6-4B23-A72B-876B79CA26A2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55" name="Connecteur droit avec flèche 2">
          <a:extLst>
            <a:ext uri="{FF2B5EF4-FFF2-40B4-BE49-F238E27FC236}">
              <a16:creationId xmlns:a16="http://schemas.microsoft.com/office/drawing/2014/main" id="{5105B0BF-8913-4731-999B-5763033F752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56" name="Connecteur droit avec flèche 3">
          <a:extLst>
            <a:ext uri="{FF2B5EF4-FFF2-40B4-BE49-F238E27FC236}">
              <a16:creationId xmlns:a16="http://schemas.microsoft.com/office/drawing/2014/main" id="{E55F4FCD-C931-4F6A-9633-AD4CAFB0EAE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57" name="Connecteur droit avec flèche 2">
          <a:extLst>
            <a:ext uri="{FF2B5EF4-FFF2-40B4-BE49-F238E27FC236}">
              <a16:creationId xmlns:a16="http://schemas.microsoft.com/office/drawing/2014/main" id="{B6A059B6-B2BF-4F66-A4F6-7D91893EE937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58" name="Connecteur droit avec flèche 3">
          <a:extLst>
            <a:ext uri="{FF2B5EF4-FFF2-40B4-BE49-F238E27FC236}">
              <a16:creationId xmlns:a16="http://schemas.microsoft.com/office/drawing/2014/main" id="{458A9E08-EC80-469D-81A9-C7BA35AC689B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59" name="Connecteur droit avec flèche 4">
          <a:extLst>
            <a:ext uri="{FF2B5EF4-FFF2-40B4-BE49-F238E27FC236}">
              <a16:creationId xmlns:a16="http://schemas.microsoft.com/office/drawing/2014/main" id="{E95C45E4-A103-4FDB-BC27-9AC560AF26B5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00E54261-5F99-44D0-B72E-F80245D67735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82D0FC97-DA26-4EDC-AF11-D77E331C0220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E145491D-A73D-448E-BC8E-3AC9F55F1E33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285750</xdr:colOff>
      <xdr:row>10</xdr:row>
      <xdr:rowOff>108367</xdr:rowOff>
    </xdr:from>
    <xdr:to>
      <xdr:col>2</xdr:col>
      <xdr:colOff>998171</xdr:colOff>
      <xdr:row>10</xdr:row>
      <xdr:rowOff>114300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DA31BF4F-02AE-44D3-ADEC-BC15933DD087}"/>
            </a:ext>
          </a:extLst>
        </xdr:cNvPr>
        <xdr:cNvCxnSpPr/>
      </xdr:nvCxnSpPr>
      <xdr:spPr>
        <a:xfrm flipV="1">
          <a:off x="3228975" y="2632492"/>
          <a:ext cx="712421" cy="5933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261D9430-0C1F-41CC-9D87-C37790B36E55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0EECDD3E-4527-4019-A8A1-135249D58082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EDEA2A01-1A54-4238-9B03-87646CA3735E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07E1E118-AB76-4866-9D76-FB35AEED4AC9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BB24DAF4-BE50-4B94-94FD-754C2FE75E8D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62891B00-605C-48AF-A2A5-25C8125478C4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2F6ED263-53B3-4314-98BC-F994C1732A0B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11D29B65-A2CF-4BC3-A77F-7BE41F3C481A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85D294F0-B6AA-4C22-941C-B5857651BE95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3C02017E-8571-4FF1-8716-C97A19F154A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62CDB2F8-ED4A-491A-9A6B-3C065119786E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5E639B54-49E5-4360-9D35-15024C803632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6" name="Connecteur droit avec flèche 4">
          <a:extLst>
            <a:ext uri="{FF2B5EF4-FFF2-40B4-BE49-F238E27FC236}">
              <a16:creationId xmlns:a16="http://schemas.microsoft.com/office/drawing/2014/main" id="{447B0411-4C08-4848-9A3B-91703DEEBC0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813207F0-DCD0-4D8C-9A69-B688EDBC3031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279CEDC8-B225-4258-BFD9-466C5C45C919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CF449C72-375B-41AC-8FAF-2242F5A7A34F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80" name="Connecteur droit avec flèche 4">
          <a:extLst>
            <a:ext uri="{FF2B5EF4-FFF2-40B4-BE49-F238E27FC236}">
              <a16:creationId xmlns:a16="http://schemas.microsoft.com/office/drawing/2014/main" id="{9462D40E-6512-4C3D-ABFF-FBF298298C6D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11D5E136-8BAA-46EC-97B4-DBFB832C99C0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72B8660A-1671-4BB0-8267-4A4B0AB590FF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C003B9F4-96E9-4656-9BF2-55C07F5C485C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47D891D4-210C-4A76-B54B-088909F88549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FB6A31AB-D1F3-4F02-BFCF-7E3ADEF09AD8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8567D455-21A0-4693-8554-132BC829F205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BF5B915D-DA01-4885-A7B9-FC169912F478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71748E5A-E2BE-42FE-9B45-BDE4FA42A92C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D3156DDF-E727-4ABA-A1B8-0D5808ACB2F1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F09CD7A5-2071-4A3A-9C55-4A476C143528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E96DE3FA-8F23-437F-8E6F-C02391E7E0A7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2" name="Connecteur droit avec flèche 91">
          <a:extLst>
            <a:ext uri="{FF2B5EF4-FFF2-40B4-BE49-F238E27FC236}">
              <a16:creationId xmlns:a16="http://schemas.microsoft.com/office/drawing/2014/main" id="{38ECF9AA-BBA4-46D5-A476-22DD17552A2A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93" name="Connecteur droit avec flèche 2">
          <a:extLst>
            <a:ext uri="{FF2B5EF4-FFF2-40B4-BE49-F238E27FC236}">
              <a16:creationId xmlns:a16="http://schemas.microsoft.com/office/drawing/2014/main" id="{A29858DE-16F5-4074-8502-097FDF1446C0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94" name="Connecteur droit avec flèche 3">
          <a:extLst>
            <a:ext uri="{FF2B5EF4-FFF2-40B4-BE49-F238E27FC236}">
              <a16:creationId xmlns:a16="http://schemas.microsoft.com/office/drawing/2014/main" id="{A78F7AAB-7C25-473D-BD45-C274F449468A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95" name="Connecteur droit avec flèche 2">
          <a:extLst>
            <a:ext uri="{FF2B5EF4-FFF2-40B4-BE49-F238E27FC236}">
              <a16:creationId xmlns:a16="http://schemas.microsoft.com/office/drawing/2014/main" id="{74E25E68-E9EF-4DD2-B3CF-1B825368DC28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96" name="Connecteur droit avec flèche 3">
          <a:extLst>
            <a:ext uri="{FF2B5EF4-FFF2-40B4-BE49-F238E27FC236}">
              <a16:creationId xmlns:a16="http://schemas.microsoft.com/office/drawing/2014/main" id="{1F55D3C2-B0EA-49DB-B432-FB0E8E2FFE14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97" name="Connecteur droit avec flèche 4">
          <a:extLst>
            <a:ext uri="{FF2B5EF4-FFF2-40B4-BE49-F238E27FC236}">
              <a16:creationId xmlns:a16="http://schemas.microsoft.com/office/drawing/2014/main" id="{1A7BC729-7FF9-4617-BCB0-BDA6EE47BF8E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98" name="Connecteur droit avec flèche 97">
          <a:extLst>
            <a:ext uri="{FF2B5EF4-FFF2-40B4-BE49-F238E27FC236}">
              <a16:creationId xmlns:a16="http://schemas.microsoft.com/office/drawing/2014/main" id="{16E80146-6C8B-417A-9D7B-A5E02B91BAF3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99" name="Connecteur droit avec flèche 98">
          <a:extLst>
            <a:ext uri="{FF2B5EF4-FFF2-40B4-BE49-F238E27FC236}">
              <a16:creationId xmlns:a16="http://schemas.microsoft.com/office/drawing/2014/main" id="{1A7650F4-0A69-49BA-971F-39304AE01396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00" name="Connecteur droit avec flèche 99">
          <a:extLst>
            <a:ext uri="{FF2B5EF4-FFF2-40B4-BE49-F238E27FC236}">
              <a16:creationId xmlns:a16="http://schemas.microsoft.com/office/drawing/2014/main" id="{50BE825B-1102-4A53-9ADF-30D27C7A7887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1" name="Connecteur droit avec flèche 100">
          <a:extLst>
            <a:ext uri="{FF2B5EF4-FFF2-40B4-BE49-F238E27FC236}">
              <a16:creationId xmlns:a16="http://schemas.microsoft.com/office/drawing/2014/main" id="{E6BE947F-C236-4E23-A627-2673175E5666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2" name="Connecteur droit avec flèche 101">
          <a:extLst>
            <a:ext uri="{FF2B5EF4-FFF2-40B4-BE49-F238E27FC236}">
              <a16:creationId xmlns:a16="http://schemas.microsoft.com/office/drawing/2014/main" id="{505A22B1-9696-4EB1-8EAB-D2FCD5089CC9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3" name="Connecteur droit avec flèche 102">
          <a:extLst>
            <a:ext uri="{FF2B5EF4-FFF2-40B4-BE49-F238E27FC236}">
              <a16:creationId xmlns:a16="http://schemas.microsoft.com/office/drawing/2014/main" id="{3B698114-4A76-4E93-88FE-2FF54D29BD52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4" name="Connecteur droit avec flèche 103">
          <a:extLst>
            <a:ext uri="{FF2B5EF4-FFF2-40B4-BE49-F238E27FC236}">
              <a16:creationId xmlns:a16="http://schemas.microsoft.com/office/drawing/2014/main" id="{134ACAB4-9DD4-4D2A-8C60-BAF04A5BAA9A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05" name="Connecteur droit avec flèche 104">
          <a:extLst>
            <a:ext uri="{FF2B5EF4-FFF2-40B4-BE49-F238E27FC236}">
              <a16:creationId xmlns:a16="http://schemas.microsoft.com/office/drawing/2014/main" id="{6FA2895C-230B-421D-A51C-40DFD323E25A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06" name="Connecteur droit avec flèche 105">
          <a:extLst>
            <a:ext uri="{FF2B5EF4-FFF2-40B4-BE49-F238E27FC236}">
              <a16:creationId xmlns:a16="http://schemas.microsoft.com/office/drawing/2014/main" id="{4808567C-A74B-4D53-AFF5-F8E9817B77B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07" name="Connecteur droit avec flèche 106">
          <a:extLst>
            <a:ext uri="{FF2B5EF4-FFF2-40B4-BE49-F238E27FC236}">
              <a16:creationId xmlns:a16="http://schemas.microsoft.com/office/drawing/2014/main" id="{A68112D3-AD8F-4E86-9743-72241CBEE47C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08" name="Connecteur droit avec flèche 107">
          <a:extLst>
            <a:ext uri="{FF2B5EF4-FFF2-40B4-BE49-F238E27FC236}">
              <a16:creationId xmlns:a16="http://schemas.microsoft.com/office/drawing/2014/main" id="{EE17B1D6-DE9A-41DE-B341-C1FE0954221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09" name="Connecteur droit avec flèche 108">
          <a:extLst>
            <a:ext uri="{FF2B5EF4-FFF2-40B4-BE49-F238E27FC236}">
              <a16:creationId xmlns:a16="http://schemas.microsoft.com/office/drawing/2014/main" id="{EE7BA916-A2B4-4FCD-98DD-2552F38689BF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0" name="Connecteur droit avec flèche 109">
          <a:extLst>
            <a:ext uri="{FF2B5EF4-FFF2-40B4-BE49-F238E27FC236}">
              <a16:creationId xmlns:a16="http://schemas.microsoft.com/office/drawing/2014/main" id="{884FEA4D-C190-47FA-8F0D-D84D3496639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1" name="Connecteur droit avec flèche 110">
          <a:extLst>
            <a:ext uri="{FF2B5EF4-FFF2-40B4-BE49-F238E27FC236}">
              <a16:creationId xmlns:a16="http://schemas.microsoft.com/office/drawing/2014/main" id="{CA43D309-7F07-4244-94F4-768A8A9B8CCB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2" name="Connecteur droit avec flèche 111">
          <a:extLst>
            <a:ext uri="{FF2B5EF4-FFF2-40B4-BE49-F238E27FC236}">
              <a16:creationId xmlns:a16="http://schemas.microsoft.com/office/drawing/2014/main" id="{0BB93706-6C2E-4136-843C-C42123CF0735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3" name="Connecteur droit avec flèche 4">
          <a:extLst>
            <a:ext uri="{FF2B5EF4-FFF2-40B4-BE49-F238E27FC236}">
              <a16:creationId xmlns:a16="http://schemas.microsoft.com/office/drawing/2014/main" id="{2EE9D8A3-87C5-421C-B4D3-EA21F6CB9EC8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14" name="Connecteur droit avec flèche 113">
          <a:extLst>
            <a:ext uri="{FF2B5EF4-FFF2-40B4-BE49-F238E27FC236}">
              <a16:creationId xmlns:a16="http://schemas.microsoft.com/office/drawing/2014/main" id="{4FBFC16D-A307-4BF2-9F70-17F0DE072E9A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15" name="Connecteur droit avec flèche 114">
          <a:extLst>
            <a:ext uri="{FF2B5EF4-FFF2-40B4-BE49-F238E27FC236}">
              <a16:creationId xmlns:a16="http://schemas.microsoft.com/office/drawing/2014/main" id="{5E31125E-873A-4983-AFC8-252FE70943EB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6" name="Connecteur droit avec flèche 115">
          <a:extLst>
            <a:ext uri="{FF2B5EF4-FFF2-40B4-BE49-F238E27FC236}">
              <a16:creationId xmlns:a16="http://schemas.microsoft.com/office/drawing/2014/main" id="{B1102E58-6714-4C67-909C-1DE87AB31EC7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17" name="Connecteur droit avec flèche 4">
          <a:extLst>
            <a:ext uri="{FF2B5EF4-FFF2-40B4-BE49-F238E27FC236}">
              <a16:creationId xmlns:a16="http://schemas.microsoft.com/office/drawing/2014/main" id="{245BFA62-6BDA-4FE7-A199-9885A455DEA4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18" name="Connecteur droit avec flèche 117">
          <a:extLst>
            <a:ext uri="{FF2B5EF4-FFF2-40B4-BE49-F238E27FC236}">
              <a16:creationId xmlns:a16="http://schemas.microsoft.com/office/drawing/2014/main" id="{7DD1FB6B-8F5A-452D-AEC5-B2D24F341147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19" name="Connecteur droit avec flèche 118">
          <a:extLst>
            <a:ext uri="{FF2B5EF4-FFF2-40B4-BE49-F238E27FC236}">
              <a16:creationId xmlns:a16="http://schemas.microsoft.com/office/drawing/2014/main" id="{3F7A0858-AABB-4101-A908-8C20BF143435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0" name="Connecteur droit avec flèche 119">
          <a:extLst>
            <a:ext uri="{FF2B5EF4-FFF2-40B4-BE49-F238E27FC236}">
              <a16:creationId xmlns:a16="http://schemas.microsoft.com/office/drawing/2014/main" id="{7E441490-EA34-4B75-89E8-09412885454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1" name="Connecteur droit avec flèche 120">
          <a:extLst>
            <a:ext uri="{FF2B5EF4-FFF2-40B4-BE49-F238E27FC236}">
              <a16:creationId xmlns:a16="http://schemas.microsoft.com/office/drawing/2014/main" id="{17F76D8F-2CD3-4C02-A044-B6456DD95EC0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22" name="Connecteur droit avec flèche 121">
          <a:extLst>
            <a:ext uri="{FF2B5EF4-FFF2-40B4-BE49-F238E27FC236}">
              <a16:creationId xmlns:a16="http://schemas.microsoft.com/office/drawing/2014/main" id="{6D283CC9-1751-4D52-A71E-8922FDC805DA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3" name="Connecteur droit avec flèche 122">
          <a:extLst>
            <a:ext uri="{FF2B5EF4-FFF2-40B4-BE49-F238E27FC236}">
              <a16:creationId xmlns:a16="http://schemas.microsoft.com/office/drawing/2014/main" id="{EFB49FAD-4C2E-4FAE-849A-9858CDD3435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4" name="Connecteur droit avec flèche 123">
          <a:extLst>
            <a:ext uri="{FF2B5EF4-FFF2-40B4-BE49-F238E27FC236}">
              <a16:creationId xmlns:a16="http://schemas.microsoft.com/office/drawing/2014/main" id="{25F351CF-C3A1-494E-9F15-99462EF9F315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25" name="Connecteur droit avec flèche 124">
          <a:extLst>
            <a:ext uri="{FF2B5EF4-FFF2-40B4-BE49-F238E27FC236}">
              <a16:creationId xmlns:a16="http://schemas.microsoft.com/office/drawing/2014/main" id="{2BE48CDC-B8D8-480E-9271-55FA1C9C3C29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26" name="Connecteur droit avec flèche 125">
          <a:extLst>
            <a:ext uri="{FF2B5EF4-FFF2-40B4-BE49-F238E27FC236}">
              <a16:creationId xmlns:a16="http://schemas.microsoft.com/office/drawing/2014/main" id="{3A3E8249-C3EE-4B31-97D3-4FE2F01326B6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27" name="Connecteur droit avec flèche 126">
          <a:extLst>
            <a:ext uri="{FF2B5EF4-FFF2-40B4-BE49-F238E27FC236}">
              <a16:creationId xmlns:a16="http://schemas.microsoft.com/office/drawing/2014/main" id="{EB94C78B-C43E-4C2A-A6A5-066F5AF2048D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28" name="Connecteur droit avec flèche 127">
          <a:extLst>
            <a:ext uri="{FF2B5EF4-FFF2-40B4-BE49-F238E27FC236}">
              <a16:creationId xmlns:a16="http://schemas.microsoft.com/office/drawing/2014/main" id="{3D232E45-2938-4394-8E3E-8C5B7F319909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29" name="Connecteur droit avec flèche 128">
          <a:extLst>
            <a:ext uri="{FF2B5EF4-FFF2-40B4-BE49-F238E27FC236}">
              <a16:creationId xmlns:a16="http://schemas.microsoft.com/office/drawing/2014/main" id="{721CD93A-39A4-4751-958F-CCA15B59D6D7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0" name="Connecteur droit avec flèche 2">
          <a:extLst>
            <a:ext uri="{FF2B5EF4-FFF2-40B4-BE49-F238E27FC236}">
              <a16:creationId xmlns:a16="http://schemas.microsoft.com/office/drawing/2014/main" id="{C79B9926-D75D-4148-8181-AE45D0586DC2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1" name="Connecteur droit avec flèche 3">
          <a:extLst>
            <a:ext uri="{FF2B5EF4-FFF2-40B4-BE49-F238E27FC236}">
              <a16:creationId xmlns:a16="http://schemas.microsoft.com/office/drawing/2014/main" id="{49283842-A290-4066-ACCD-BC75873376D9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32" name="Connecteur droit avec flèche 2">
          <a:extLst>
            <a:ext uri="{FF2B5EF4-FFF2-40B4-BE49-F238E27FC236}">
              <a16:creationId xmlns:a16="http://schemas.microsoft.com/office/drawing/2014/main" id="{BEEFF40C-4D96-4229-9731-B0FF5838180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33" name="Connecteur droit avec flèche 3">
          <a:extLst>
            <a:ext uri="{FF2B5EF4-FFF2-40B4-BE49-F238E27FC236}">
              <a16:creationId xmlns:a16="http://schemas.microsoft.com/office/drawing/2014/main" id="{31BCAB34-EC55-4B73-8E32-18CC5A8272C8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34" name="Connecteur droit avec flèche 4">
          <a:extLst>
            <a:ext uri="{FF2B5EF4-FFF2-40B4-BE49-F238E27FC236}">
              <a16:creationId xmlns:a16="http://schemas.microsoft.com/office/drawing/2014/main" id="{A069970A-9732-4A6B-926D-21C47669C064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5" name="Connecteur droit avec flèche 134">
          <a:extLst>
            <a:ext uri="{FF2B5EF4-FFF2-40B4-BE49-F238E27FC236}">
              <a16:creationId xmlns:a16="http://schemas.microsoft.com/office/drawing/2014/main" id="{6B25C451-6D20-473C-91CB-3731BBB7D651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36" name="Connecteur droit avec flèche 135">
          <a:extLst>
            <a:ext uri="{FF2B5EF4-FFF2-40B4-BE49-F238E27FC236}">
              <a16:creationId xmlns:a16="http://schemas.microsoft.com/office/drawing/2014/main" id="{3FD2EFE7-D394-4451-A602-9C2714B869D6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37" name="Connecteur droit avec flèche 136">
          <a:extLst>
            <a:ext uri="{FF2B5EF4-FFF2-40B4-BE49-F238E27FC236}">
              <a16:creationId xmlns:a16="http://schemas.microsoft.com/office/drawing/2014/main" id="{B98C7299-FCA9-40BD-A5B5-339A8D3F0B19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38" name="Connecteur droit avec flèche 137">
          <a:extLst>
            <a:ext uri="{FF2B5EF4-FFF2-40B4-BE49-F238E27FC236}">
              <a16:creationId xmlns:a16="http://schemas.microsoft.com/office/drawing/2014/main" id="{F39C6807-243B-4C50-B900-CD90BD9A90AB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39" name="Connecteur droit avec flèche 138">
          <a:extLst>
            <a:ext uri="{FF2B5EF4-FFF2-40B4-BE49-F238E27FC236}">
              <a16:creationId xmlns:a16="http://schemas.microsoft.com/office/drawing/2014/main" id="{E3E96CED-A225-41EA-92B3-9EE87A0887F5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0" name="Connecteur droit avec flèche 139">
          <a:extLst>
            <a:ext uri="{FF2B5EF4-FFF2-40B4-BE49-F238E27FC236}">
              <a16:creationId xmlns:a16="http://schemas.microsoft.com/office/drawing/2014/main" id="{22F765B6-9FC1-4F71-B34E-8C50F992F9C0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1" name="Connecteur droit avec flèche 140">
          <a:extLst>
            <a:ext uri="{FF2B5EF4-FFF2-40B4-BE49-F238E27FC236}">
              <a16:creationId xmlns:a16="http://schemas.microsoft.com/office/drawing/2014/main" id="{4833E809-E14B-43D2-AAA1-8F3CC5EF686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42" name="Connecteur droit avec flèche 141">
          <a:extLst>
            <a:ext uri="{FF2B5EF4-FFF2-40B4-BE49-F238E27FC236}">
              <a16:creationId xmlns:a16="http://schemas.microsoft.com/office/drawing/2014/main" id="{D292DD62-04BB-4735-B18D-4EB7F614A0DA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43" name="Connecteur droit avec flèche 142">
          <a:extLst>
            <a:ext uri="{FF2B5EF4-FFF2-40B4-BE49-F238E27FC236}">
              <a16:creationId xmlns:a16="http://schemas.microsoft.com/office/drawing/2014/main" id="{669BDD9E-93DB-41DA-ACCF-DF1200AB9CE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4" name="Connecteur droit avec flèche 143">
          <a:extLst>
            <a:ext uri="{FF2B5EF4-FFF2-40B4-BE49-F238E27FC236}">
              <a16:creationId xmlns:a16="http://schemas.microsoft.com/office/drawing/2014/main" id="{8ED8454A-5C4A-4779-BF9B-186652463696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5" name="Connecteur droit avec flèche 144">
          <a:extLst>
            <a:ext uri="{FF2B5EF4-FFF2-40B4-BE49-F238E27FC236}">
              <a16:creationId xmlns:a16="http://schemas.microsoft.com/office/drawing/2014/main" id="{6C7A6597-F8C9-4D68-AFF5-EBAC9C4C62F0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6" name="Connecteur droit avec flèche 145">
          <a:extLst>
            <a:ext uri="{FF2B5EF4-FFF2-40B4-BE49-F238E27FC236}">
              <a16:creationId xmlns:a16="http://schemas.microsoft.com/office/drawing/2014/main" id="{E89B210B-A744-4361-ADEE-BA2C8F63A18F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47" name="Connecteur droit avec flèche 146">
          <a:extLst>
            <a:ext uri="{FF2B5EF4-FFF2-40B4-BE49-F238E27FC236}">
              <a16:creationId xmlns:a16="http://schemas.microsoft.com/office/drawing/2014/main" id="{AAE83F7A-C915-47EA-AAA8-CAD4619F8EF4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48" name="Connecteur droit avec flèche 147">
          <a:extLst>
            <a:ext uri="{FF2B5EF4-FFF2-40B4-BE49-F238E27FC236}">
              <a16:creationId xmlns:a16="http://schemas.microsoft.com/office/drawing/2014/main" id="{9EA7BFDA-7166-404A-8ABA-3AFA882BC6BC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49" name="Connecteur droit avec flèche 148">
          <a:extLst>
            <a:ext uri="{FF2B5EF4-FFF2-40B4-BE49-F238E27FC236}">
              <a16:creationId xmlns:a16="http://schemas.microsoft.com/office/drawing/2014/main" id="{FBD49777-10D6-4427-8882-7E51A72F7D9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0" name="Connecteur droit avec flèche 4">
          <a:extLst>
            <a:ext uri="{FF2B5EF4-FFF2-40B4-BE49-F238E27FC236}">
              <a16:creationId xmlns:a16="http://schemas.microsoft.com/office/drawing/2014/main" id="{C3C723E3-A7EF-400D-8599-17C4118FFC8A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51" name="Connecteur droit avec flèche 150">
          <a:extLst>
            <a:ext uri="{FF2B5EF4-FFF2-40B4-BE49-F238E27FC236}">
              <a16:creationId xmlns:a16="http://schemas.microsoft.com/office/drawing/2014/main" id="{33888F6F-4AF4-4537-AC40-D68129B89F23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52" name="Connecteur droit avec flèche 151">
          <a:extLst>
            <a:ext uri="{FF2B5EF4-FFF2-40B4-BE49-F238E27FC236}">
              <a16:creationId xmlns:a16="http://schemas.microsoft.com/office/drawing/2014/main" id="{24909598-A8D1-44B8-B782-0F8F8C2A1A9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3" name="Connecteur droit avec flèche 152">
          <a:extLst>
            <a:ext uri="{FF2B5EF4-FFF2-40B4-BE49-F238E27FC236}">
              <a16:creationId xmlns:a16="http://schemas.microsoft.com/office/drawing/2014/main" id="{BDD38148-55B2-46E2-83C7-CFF320EC5275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54" name="Connecteur droit avec flèche 4">
          <a:extLst>
            <a:ext uri="{FF2B5EF4-FFF2-40B4-BE49-F238E27FC236}">
              <a16:creationId xmlns:a16="http://schemas.microsoft.com/office/drawing/2014/main" id="{08B3B7FF-9DE1-4588-A762-B73D80FDE465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55" name="Connecteur droit avec flèche 154">
          <a:extLst>
            <a:ext uri="{FF2B5EF4-FFF2-40B4-BE49-F238E27FC236}">
              <a16:creationId xmlns:a16="http://schemas.microsoft.com/office/drawing/2014/main" id="{6D423B9F-BEBE-4EC4-BD61-5F69CFFE2E78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56" name="Connecteur droit avec flèche 155">
          <a:extLst>
            <a:ext uri="{FF2B5EF4-FFF2-40B4-BE49-F238E27FC236}">
              <a16:creationId xmlns:a16="http://schemas.microsoft.com/office/drawing/2014/main" id="{DDA1BAA4-74C5-4F18-A27D-69CC1E310B2B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57" name="Connecteur droit avec flèche 156">
          <a:extLst>
            <a:ext uri="{FF2B5EF4-FFF2-40B4-BE49-F238E27FC236}">
              <a16:creationId xmlns:a16="http://schemas.microsoft.com/office/drawing/2014/main" id="{EC7C7DE6-868F-44CD-8443-C88B01A85934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58" name="Connecteur droit avec flèche 157">
          <a:extLst>
            <a:ext uri="{FF2B5EF4-FFF2-40B4-BE49-F238E27FC236}">
              <a16:creationId xmlns:a16="http://schemas.microsoft.com/office/drawing/2014/main" id="{AE42F037-90E6-4404-B0BC-FBEC48257A99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59" name="Connecteur droit avec flèche 158">
          <a:extLst>
            <a:ext uri="{FF2B5EF4-FFF2-40B4-BE49-F238E27FC236}">
              <a16:creationId xmlns:a16="http://schemas.microsoft.com/office/drawing/2014/main" id="{7E62C75F-88CB-4157-AFCA-1E5AAC85EDA0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0" name="Connecteur droit avec flèche 159">
          <a:extLst>
            <a:ext uri="{FF2B5EF4-FFF2-40B4-BE49-F238E27FC236}">
              <a16:creationId xmlns:a16="http://schemas.microsoft.com/office/drawing/2014/main" id="{DA4565FF-E5B4-48A9-8EC0-3B0F7F604AC1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1" name="Connecteur droit avec flèche 160">
          <a:extLst>
            <a:ext uri="{FF2B5EF4-FFF2-40B4-BE49-F238E27FC236}">
              <a16:creationId xmlns:a16="http://schemas.microsoft.com/office/drawing/2014/main" id="{01EAA7B1-2805-4DD9-92E6-83B3F02594E3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2" name="Connecteur droit avec flèche 161">
          <a:extLst>
            <a:ext uri="{FF2B5EF4-FFF2-40B4-BE49-F238E27FC236}">
              <a16:creationId xmlns:a16="http://schemas.microsoft.com/office/drawing/2014/main" id="{AF9A5556-C994-42CD-964B-3018A30B30DF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3" name="Connecteur droit avec flèche 162">
          <a:extLst>
            <a:ext uri="{FF2B5EF4-FFF2-40B4-BE49-F238E27FC236}">
              <a16:creationId xmlns:a16="http://schemas.microsoft.com/office/drawing/2014/main" id="{282DFE12-EDB0-4755-9932-963A1963746D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4" name="Connecteur droit avec flèche 163">
          <a:extLst>
            <a:ext uri="{FF2B5EF4-FFF2-40B4-BE49-F238E27FC236}">
              <a16:creationId xmlns:a16="http://schemas.microsoft.com/office/drawing/2014/main" id="{72163689-82F4-493A-8393-139227377BDB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65" name="Connecteur droit avec flèche 164">
          <a:extLst>
            <a:ext uri="{FF2B5EF4-FFF2-40B4-BE49-F238E27FC236}">
              <a16:creationId xmlns:a16="http://schemas.microsoft.com/office/drawing/2014/main" id="{BC634773-7834-4C6A-BFA0-B23B1A6807F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66" name="Connecteur droit avec flèche 165">
          <a:extLst>
            <a:ext uri="{FF2B5EF4-FFF2-40B4-BE49-F238E27FC236}">
              <a16:creationId xmlns:a16="http://schemas.microsoft.com/office/drawing/2014/main" id="{2308ECD3-323C-4761-ABA6-1FA25FBF3BF9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67" name="Connecteur droit avec flèche 2">
          <a:extLst>
            <a:ext uri="{FF2B5EF4-FFF2-40B4-BE49-F238E27FC236}">
              <a16:creationId xmlns:a16="http://schemas.microsoft.com/office/drawing/2014/main" id="{FC2B7EDC-DB79-49E2-8679-7E398A128E7F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68" name="Connecteur droit avec flèche 3">
          <a:extLst>
            <a:ext uri="{FF2B5EF4-FFF2-40B4-BE49-F238E27FC236}">
              <a16:creationId xmlns:a16="http://schemas.microsoft.com/office/drawing/2014/main" id="{F05A3566-7593-4D10-BE6E-0C1AC9C9873D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69" name="Connecteur droit avec flèche 2">
          <a:extLst>
            <a:ext uri="{FF2B5EF4-FFF2-40B4-BE49-F238E27FC236}">
              <a16:creationId xmlns:a16="http://schemas.microsoft.com/office/drawing/2014/main" id="{85B6EA3B-5B63-459A-8089-07A656771B97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70" name="Connecteur droit avec flèche 3">
          <a:extLst>
            <a:ext uri="{FF2B5EF4-FFF2-40B4-BE49-F238E27FC236}">
              <a16:creationId xmlns:a16="http://schemas.microsoft.com/office/drawing/2014/main" id="{B888FAB7-7DE5-430B-AFFE-260339DF43ED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71" name="Connecteur droit avec flèche 4">
          <a:extLst>
            <a:ext uri="{FF2B5EF4-FFF2-40B4-BE49-F238E27FC236}">
              <a16:creationId xmlns:a16="http://schemas.microsoft.com/office/drawing/2014/main" id="{52494B37-EE16-4ED6-91BF-5CE85D797CE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2" name="Connecteur droit avec flèche 171">
          <a:extLst>
            <a:ext uri="{FF2B5EF4-FFF2-40B4-BE49-F238E27FC236}">
              <a16:creationId xmlns:a16="http://schemas.microsoft.com/office/drawing/2014/main" id="{2A475FDE-D0B6-4D2D-9AA7-994821112E3E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5</xdr:row>
      <xdr:rowOff>91440</xdr:rowOff>
    </xdr:from>
    <xdr:to>
      <xdr:col>3</xdr:col>
      <xdr:colOff>22860</xdr:colOff>
      <xdr:row>5</xdr:row>
      <xdr:rowOff>93028</xdr:rowOff>
    </xdr:to>
    <xdr:cxnSp macro="">
      <xdr:nvCxnSpPr>
        <xdr:cNvPr id="173" name="Connecteur droit avec flèche 172">
          <a:extLst>
            <a:ext uri="{FF2B5EF4-FFF2-40B4-BE49-F238E27FC236}">
              <a16:creationId xmlns:a16="http://schemas.microsoft.com/office/drawing/2014/main" id="{CC968AD5-D8EC-4BAE-9F0C-B4A2D22542A8}"/>
            </a:ext>
          </a:extLst>
        </xdr:cNvPr>
        <xdr:cNvCxnSpPr/>
      </xdr:nvCxnSpPr>
      <xdr:spPr>
        <a:xfrm>
          <a:off x="2950845" y="14725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74" name="Connecteur droit avec flèche 173">
          <a:extLst>
            <a:ext uri="{FF2B5EF4-FFF2-40B4-BE49-F238E27FC236}">
              <a16:creationId xmlns:a16="http://schemas.microsoft.com/office/drawing/2014/main" id="{011DF3BB-DEE8-4F12-B19D-2E9A3B01CDA7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5" name="Connecteur droit avec flèche 174">
          <a:extLst>
            <a:ext uri="{FF2B5EF4-FFF2-40B4-BE49-F238E27FC236}">
              <a16:creationId xmlns:a16="http://schemas.microsoft.com/office/drawing/2014/main" id="{D4F09CCE-A347-4C90-88F9-140FA492A84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6" name="Connecteur droit avec flèche 175">
          <a:extLst>
            <a:ext uri="{FF2B5EF4-FFF2-40B4-BE49-F238E27FC236}">
              <a16:creationId xmlns:a16="http://schemas.microsoft.com/office/drawing/2014/main" id="{712C0CE2-E276-461A-8FE4-BB4A10EE26F4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7" name="Connecteur droit avec flèche 176">
          <a:extLst>
            <a:ext uri="{FF2B5EF4-FFF2-40B4-BE49-F238E27FC236}">
              <a16:creationId xmlns:a16="http://schemas.microsoft.com/office/drawing/2014/main" id="{AEF74C06-1A18-4A5B-A7B9-7BF8984421F7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78" name="Connecteur droit avec flèche 177">
          <a:extLst>
            <a:ext uri="{FF2B5EF4-FFF2-40B4-BE49-F238E27FC236}">
              <a16:creationId xmlns:a16="http://schemas.microsoft.com/office/drawing/2014/main" id="{6F87E73D-D19C-40F3-88FA-B218075F750C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79" name="Connecteur droit avec flèche 178">
          <a:extLst>
            <a:ext uri="{FF2B5EF4-FFF2-40B4-BE49-F238E27FC236}">
              <a16:creationId xmlns:a16="http://schemas.microsoft.com/office/drawing/2014/main" id="{AACE05A1-3366-4769-A038-AF95D061BEB0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80" name="Connecteur droit avec flèche 179">
          <a:extLst>
            <a:ext uri="{FF2B5EF4-FFF2-40B4-BE49-F238E27FC236}">
              <a16:creationId xmlns:a16="http://schemas.microsoft.com/office/drawing/2014/main" id="{D2FCDFA7-4757-4148-8B0B-F0FE69A531F8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1" name="Connecteur droit avec flèche 180">
          <a:extLst>
            <a:ext uri="{FF2B5EF4-FFF2-40B4-BE49-F238E27FC236}">
              <a16:creationId xmlns:a16="http://schemas.microsoft.com/office/drawing/2014/main" id="{A58EA1CF-7F97-4889-B279-022B823D6563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2" name="Connecteur droit avec flèche 181">
          <a:extLst>
            <a:ext uri="{FF2B5EF4-FFF2-40B4-BE49-F238E27FC236}">
              <a16:creationId xmlns:a16="http://schemas.microsoft.com/office/drawing/2014/main" id="{22F8EDA8-9E79-4E66-BF5F-B75E1AF01932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3" name="Connecteur droit avec flèche 182">
          <a:extLst>
            <a:ext uri="{FF2B5EF4-FFF2-40B4-BE49-F238E27FC236}">
              <a16:creationId xmlns:a16="http://schemas.microsoft.com/office/drawing/2014/main" id="{B6EB4B01-C0D9-4AEB-AAF1-2A824B9D9D31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4" name="Connecteur droit avec flèche 183">
          <a:extLst>
            <a:ext uri="{FF2B5EF4-FFF2-40B4-BE49-F238E27FC236}">
              <a16:creationId xmlns:a16="http://schemas.microsoft.com/office/drawing/2014/main" id="{9F7F573E-A4A8-4080-A4EA-CAEC5C946D93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5" name="Connecteur droit avec flèche 184">
          <a:extLst>
            <a:ext uri="{FF2B5EF4-FFF2-40B4-BE49-F238E27FC236}">
              <a16:creationId xmlns:a16="http://schemas.microsoft.com/office/drawing/2014/main" id="{6A81D150-FB7E-43CE-84DA-074F39BBCD4C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6" name="Connecteur droit avec flèche 185">
          <a:extLst>
            <a:ext uri="{FF2B5EF4-FFF2-40B4-BE49-F238E27FC236}">
              <a16:creationId xmlns:a16="http://schemas.microsoft.com/office/drawing/2014/main" id="{2829272E-3F65-402A-8C87-63E6C4EAC514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87" name="Connecteur droit avec flèche 4">
          <a:extLst>
            <a:ext uri="{FF2B5EF4-FFF2-40B4-BE49-F238E27FC236}">
              <a16:creationId xmlns:a16="http://schemas.microsoft.com/office/drawing/2014/main" id="{8CC5ECF8-CA15-433F-80FA-AD9C5DD6D10E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88" name="Connecteur droit avec flèche 187">
          <a:extLst>
            <a:ext uri="{FF2B5EF4-FFF2-40B4-BE49-F238E27FC236}">
              <a16:creationId xmlns:a16="http://schemas.microsoft.com/office/drawing/2014/main" id="{E64A5A6D-7793-4CF4-B028-53B533EDB56D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89" name="Connecteur droit avec flèche 188">
          <a:extLst>
            <a:ext uri="{FF2B5EF4-FFF2-40B4-BE49-F238E27FC236}">
              <a16:creationId xmlns:a16="http://schemas.microsoft.com/office/drawing/2014/main" id="{0BCDE8DB-2121-4B50-9476-1E059D5BF5D8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0" name="Connecteur droit avec flèche 189">
          <a:extLst>
            <a:ext uri="{FF2B5EF4-FFF2-40B4-BE49-F238E27FC236}">
              <a16:creationId xmlns:a16="http://schemas.microsoft.com/office/drawing/2014/main" id="{7C554BAC-9F2C-406F-AAB2-EEFA9A00A686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191" name="Connecteur droit avec flèche 4">
          <a:extLst>
            <a:ext uri="{FF2B5EF4-FFF2-40B4-BE49-F238E27FC236}">
              <a16:creationId xmlns:a16="http://schemas.microsoft.com/office/drawing/2014/main" id="{848D6987-151F-478D-8DB0-7B3E024B3770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192" name="Connecteur droit avec flèche 191">
          <a:extLst>
            <a:ext uri="{FF2B5EF4-FFF2-40B4-BE49-F238E27FC236}">
              <a16:creationId xmlns:a16="http://schemas.microsoft.com/office/drawing/2014/main" id="{91E596F1-8C22-40BA-96FB-EA4FBBF4CE5C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3" name="Connecteur droit avec flèche 192">
          <a:extLst>
            <a:ext uri="{FF2B5EF4-FFF2-40B4-BE49-F238E27FC236}">
              <a16:creationId xmlns:a16="http://schemas.microsoft.com/office/drawing/2014/main" id="{44F9454E-0203-4203-A9AA-0226196FE017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194" name="Connecteur droit avec flèche 193">
          <a:extLst>
            <a:ext uri="{FF2B5EF4-FFF2-40B4-BE49-F238E27FC236}">
              <a16:creationId xmlns:a16="http://schemas.microsoft.com/office/drawing/2014/main" id="{F7FACE0C-B890-4585-A071-E1E45B18F550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195" name="Connecteur droit avec flèche 194">
          <a:extLst>
            <a:ext uri="{FF2B5EF4-FFF2-40B4-BE49-F238E27FC236}">
              <a16:creationId xmlns:a16="http://schemas.microsoft.com/office/drawing/2014/main" id="{DCEE6D8B-A25E-4B5D-BBD7-19E62F7371DA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345894</xdr:colOff>
      <xdr:row>22</xdr:row>
      <xdr:rowOff>133350</xdr:rowOff>
    </xdr:from>
    <xdr:to>
      <xdr:col>3</xdr:col>
      <xdr:colOff>9525</xdr:colOff>
      <xdr:row>22</xdr:row>
      <xdr:rowOff>135799</xdr:rowOff>
    </xdr:to>
    <xdr:cxnSp macro="">
      <xdr:nvCxnSpPr>
        <xdr:cNvPr id="196" name="Connecteur droit avec flèche 195">
          <a:extLst>
            <a:ext uri="{FF2B5EF4-FFF2-40B4-BE49-F238E27FC236}">
              <a16:creationId xmlns:a16="http://schemas.microsoft.com/office/drawing/2014/main" id="{B4AADB1C-E5BF-4D6C-97DA-0BDD9B8B6984}"/>
            </a:ext>
          </a:extLst>
        </xdr:cNvPr>
        <xdr:cNvCxnSpPr/>
      </xdr:nvCxnSpPr>
      <xdr:spPr>
        <a:xfrm flipV="1">
          <a:off x="3289119" y="5153025"/>
          <a:ext cx="701856" cy="2449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197" name="Connecteur droit avec flèche 196">
          <a:extLst>
            <a:ext uri="{FF2B5EF4-FFF2-40B4-BE49-F238E27FC236}">
              <a16:creationId xmlns:a16="http://schemas.microsoft.com/office/drawing/2014/main" id="{3E671DA5-099F-4949-9735-E9D34E6130C9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198" name="Connecteur droit avec flèche 197">
          <a:extLst>
            <a:ext uri="{FF2B5EF4-FFF2-40B4-BE49-F238E27FC236}">
              <a16:creationId xmlns:a16="http://schemas.microsoft.com/office/drawing/2014/main" id="{88CA61C7-C0F5-4E62-8BC2-F42EFF4E0C2B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199" name="Connecteur droit avec flèche 198">
          <a:extLst>
            <a:ext uri="{FF2B5EF4-FFF2-40B4-BE49-F238E27FC236}">
              <a16:creationId xmlns:a16="http://schemas.microsoft.com/office/drawing/2014/main" id="{0739BE61-3147-41BA-88C9-30C6E9DA8101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0" name="Connecteur droit avec flèche 199">
          <a:extLst>
            <a:ext uri="{FF2B5EF4-FFF2-40B4-BE49-F238E27FC236}">
              <a16:creationId xmlns:a16="http://schemas.microsoft.com/office/drawing/2014/main" id="{1D81F6A6-39CD-485B-BB00-8C57BAF2E1B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1" name="Connecteur droit avec flèche 200">
          <a:extLst>
            <a:ext uri="{FF2B5EF4-FFF2-40B4-BE49-F238E27FC236}">
              <a16:creationId xmlns:a16="http://schemas.microsoft.com/office/drawing/2014/main" id="{B3549B4C-4EE9-40A9-AE43-D613F65D549C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2" name="Connecteur droit avec flèche 201">
          <a:extLst>
            <a:ext uri="{FF2B5EF4-FFF2-40B4-BE49-F238E27FC236}">
              <a16:creationId xmlns:a16="http://schemas.microsoft.com/office/drawing/2014/main" id="{15910D69-0340-4BE5-AB6F-077563A1CAC6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3" name="Connecteur droit avec flèche 202">
          <a:extLst>
            <a:ext uri="{FF2B5EF4-FFF2-40B4-BE49-F238E27FC236}">
              <a16:creationId xmlns:a16="http://schemas.microsoft.com/office/drawing/2014/main" id="{1CBC2B7B-C1C2-474A-9D7A-155A894ECACD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04" name="Connecteur droit avec flèche 2">
          <a:extLst>
            <a:ext uri="{FF2B5EF4-FFF2-40B4-BE49-F238E27FC236}">
              <a16:creationId xmlns:a16="http://schemas.microsoft.com/office/drawing/2014/main" id="{C0DA9DBD-CF8E-4EA0-B8EE-B22811FCA05D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05" name="Connecteur droit avec flèche 3">
          <a:extLst>
            <a:ext uri="{FF2B5EF4-FFF2-40B4-BE49-F238E27FC236}">
              <a16:creationId xmlns:a16="http://schemas.microsoft.com/office/drawing/2014/main" id="{3F8E9288-9CAB-4D1F-A6B4-FB286ECE343C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06" name="Connecteur droit avec flèche 2">
          <a:extLst>
            <a:ext uri="{FF2B5EF4-FFF2-40B4-BE49-F238E27FC236}">
              <a16:creationId xmlns:a16="http://schemas.microsoft.com/office/drawing/2014/main" id="{0C34AE88-14A1-4B99-B004-9894BF41CB8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07" name="Connecteur droit avec flèche 3">
          <a:extLst>
            <a:ext uri="{FF2B5EF4-FFF2-40B4-BE49-F238E27FC236}">
              <a16:creationId xmlns:a16="http://schemas.microsoft.com/office/drawing/2014/main" id="{0C450473-44E3-4E53-B28C-C7F0227421E4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25</xdr:row>
      <xdr:rowOff>91440</xdr:rowOff>
    </xdr:from>
    <xdr:to>
      <xdr:col>3</xdr:col>
      <xdr:colOff>22860</xdr:colOff>
      <xdr:row>25</xdr:row>
      <xdr:rowOff>93028</xdr:rowOff>
    </xdr:to>
    <xdr:cxnSp macro="">
      <xdr:nvCxnSpPr>
        <xdr:cNvPr id="208" name="Connecteur droit avec flèche 4">
          <a:extLst>
            <a:ext uri="{FF2B5EF4-FFF2-40B4-BE49-F238E27FC236}">
              <a16:creationId xmlns:a16="http://schemas.microsoft.com/office/drawing/2014/main" id="{6E3AFD4A-9706-422A-9FC3-C924AC08472A}"/>
            </a:ext>
          </a:extLst>
        </xdr:cNvPr>
        <xdr:cNvCxnSpPr/>
      </xdr:nvCxnSpPr>
      <xdr:spPr>
        <a:xfrm>
          <a:off x="2950845" y="568261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4</xdr:row>
      <xdr:rowOff>99060</xdr:rowOff>
    </xdr:from>
    <xdr:to>
      <xdr:col>3</xdr:col>
      <xdr:colOff>15240</xdr:colOff>
      <xdr:row>4</xdr:row>
      <xdr:rowOff>100648</xdr:rowOff>
    </xdr:to>
    <xdr:cxnSp macro="">
      <xdr:nvCxnSpPr>
        <xdr:cNvPr id="209" name="Connecteur droit avec flèche 208">
          <a:extLst>
            <a:ext uri="{FF2B5EF4-FFF2-40B4-BE49-F238E27FC236}">
              <a16:creationId xmlns:a16="http://schemas.microsoft.com/office/drawing/2014/main" id="{E5CC3A6C-1354-4ADD-A8DF-DE4E8CE69B60}"/>
            </a:ext>
          </a:extLst>
        </xdr:cNvPr>
        <xdr:cNvCxnSpPr/>
      </xdr:nvCxnSpPr>
      <xdr:spPr>
        <a:xfrm>
          <a:off x="2943225" y="12896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0" name="Connecteur droit avec flèche 209">
          <a:extLst>
            <a:ext uri="{FF2B5EF4-FFF2-40B4-BE49-F238E27FC236}">
              <a16:creationId xmlns:a16="http://schemas.microsoft.com/office/drawing/2014/main" id="{45FAE82F-9CAD-469D-ABB5-414EADE70DEB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1" name="Connecteur droit avec flèche 210">
          <a:extLst>
            <a:ext uri="{FF2B5EF4-FFF2-40B4-BE49-F238E27FC236}">
              <a16:creationId xmlns:a16="http://schemas.microsoft.com/office/drawing/2014/main" id="{0B188378-492F-4E13-B64C-CE13439D519F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2" name="Connecteur droit avec flèche 211">
          <a:extLst>
            <a:ext uri="{FF2B5EF4-FFF2-40B4-BE49-F238E27FC236}">
              <a16:creationId xmlns:a16="http://schemas.microsoft.com/office/drawing/2014/main" id="{94AB3F73-FB8C-41E6-B31F-54A69BBF3F24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3" name="Connecteur droit avec flèche 212">
          <a:extLst>
            <a:ext uri="{FF2B5EF4-FFF2-40B4-BE49-F238E27FC236}">
              <a16:creationId xmlns:a16="http://schemas.microsoft.com/office/drawing/2014/main" id="{235A7022-C350-40E7-8F1F-10DD940E6095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14" name="Connecteur droit avec flèche 213">
          <a:extLst>
            <a:ext uri="{FF2B5EF4-FFF2-40B4-BE49-F238E27FC236}">
              <a16:creationId xmlns:a16="http://schemas.microsoft.com/office/drawing/2014/main" id="{ED2D2AE2-F64F-4C89-A39A-1E83495A6D9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15" name="Connecteur droit avec flèche 214">
          <a:extLst>
            <a:ext uri="{FF2B5EF4-FFF2-40B4-BE49-F238E27FC236}">
              <a16:creationId xmlns:a16="http://schemas.microsoft.com/office/drawing/2014/main" id="{FCE41D5A-8D1C-4463-ACDE-32C74010CF9F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6" name="Connecteur droit avec flèche 215">
          <a:extLst>
            <a:ext uri="{FF2B5EF4-FFF2-40B4-BE49-F238E27FC236}">
              <a16:creationId xmlns:a16="http://schemas.microsoft.com/office/drawing/2014/main" id="{C63B0A7E-105D-4775-AD8C-DB6FDCB73213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7" name="Connecteur droit avec flèche 216">
          <a:extLst>
            <a:ext uri="{FF2B5EF4-FFF2-40B4-BE49-F238E27FC236}">
              <a16:creationId xmlns:a16="http://schemas.microsoft.com/office/drawing/2014/main" id="{8D202B81-211A-4CDE-BB17-F12F44EBF5A2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18" name="Connecteur droit avec flèche 217">
          <a:extLst>
            <a:ext uri="{FF2B5EF4-FFF2-40B4-BE49-F238E27FC236}">
              <a16:creationId xmlns:a16="http://schemas.microsoft.com/office/drawing/2014/main" id="{68F96A9A-8904-4525-ACB2-8F8CE7397152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19" name="Connecteur droit avec flèche 218">
          <a:extLst>
            <a:ext uri="{FF2B5EF4-FFF2-40B4-BE49-F238E27FC236}">
              <a16:creationId xmlns:a16="http://schemas.microsoft.com/office/drawing/2014/main" id="{4F85354E-6926-4495-9E6A-361620E2BD88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0" name="Connecteur droit avec flèche 219">
          <a:extLst>
            <a:ext uri="{FF2B5EF4-FFF2-40B4-BE49-F238E27FC236}">
              <a16:creationId xmlns:a16="http://schemas.microsoft.com/office/drawing/2014/main" id="{5F355CE1-2C76-4500-B1FE-5783F899747F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1" name="Connecteur droit avec flèche 220">
          <a:extLst>
            <a:ext uri="{FF2B5EF4-FFF2-40B4-BE49-F238E27FC236}">
              <a16:creationId xmlns:a16="http://schemas.microsoft.com/office/drawing/2014/main" id="{276473FC-896B-4AD3-B0D7-FDC8102EEF4C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2" name="Connecteur droit avec flèche 221">
          <a:extLst>
            <a:ext uri="{FF2B5EF4-FFF2-40B4-BE49-F238E27FC236}">
              <a16:creationId xmlns:a16="http://schemas.microsoft.com/office/drawing/2014/main" id="{83BE475A-1E43-47A5-8779-F40E7ECA2032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3" name="Connecteur droit avec flèche 222">
          <a:extLst>
            <a:ext uri="{FF2B5EF4-FFF2-40B4-BE49-F238E27FC236}">
              <a16:creationId xmlns:a16="http://schemas.microsoft.com/office/drawing/2014/main" id="{CED1A9A5-717D-4480-AE28-99D6D487A9CD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7620</xdr:colOff>
      <xdr:row>13</xdr:row>
      <xdr:rowOff>91440</xdr:rowOff>
    </xdr:from>
    <xdr:to>
      <xdr:col>3</xdr:col>
      <xdr:colOff>22860</xdr:colOff>
      <xdr:row>13</xdr:row>
      <xdr:rowOff>93028</xdr:rowOff>
    </xdr:to>
    <xdr:cxnSp macro="">
      <xdr:nvCxnSpPr>
        <xdr:cNvPr id="224" name="Connecteur droit avec flèche 223">
          <a:extLst>
            <a:ext uri="{FF2B5EF4-FFF2-40B4-BE49-F238E27FC236}">
              <a16:creationId xmlns:a16="http://schemas.microsoft.com/office/drawing/2014/main" id="{57D4A32D-CA0E-41D7-AC48-56851C2DA2EA}"/>
            </a:ext>
          </a:extLst>
        </xdr:cNvPr>
        <xdr:cNvCxnSpPr/>
      </xdr:nvCxnSpPr>
      <xdr:spPr>
        <a:xfrm>
          <a:off x="2950845" y="318706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5" name="Connecteur droit avec flèche 224">
          <a:extLst>
            <a:ext uri="{FF2B5EF4-FFF2-40B4-BE49-F238E27FC236}">
              <a16:creationId xmlns:a16="http://schemas.microsoft.com/office/drawing/2014/main" id="{80E7A1F7-9CAA-47B4-8188-A2F715DECACB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26" name="Connecteur droit avec flèche 225">
          <a:extLst>
            <a:ext uri="{FF2B5EF4-FFF2-40B4-BE49-F238E27FC236}">
              <a16:creationId xmlns:a16="http://schemas.microsoft.com/office/drawing/2014/main" id="{62CC5AF3-D957-4ABD-8CEB-B6C2BF97B066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27" name="Connecteur droit avec flèche 226">
          <a:extLst>
            <a:ext uri="{FF2B5EF4-FFF2-40B4-BE49-F238E27FC236}">
              <a16:creationId xmlns:a16="http://schemas.microsoft.com/office/drawing/2014/main" id="{202B9F36-D8F8-4106-AB68-A9976AE07AB4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28" name="Connecteur droit avec flèche 227">
          <a:extLst>
            <a:ext uri="{FF2B5EF4-FFF2-40B4-BE49-F238E27FC236}">
              <a16:creationId xmlns:a16="http://schemas.microsoft.com/office/drawing/2014/main" id="{36B1E690-04E2-4A1C-B428-828D34D1CF55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29" name="Connecteur droit avec flèche 228">
          <a:extLst>
            <a:ext uri="{FF2B5EF4-FFF2-40B4-BE49-F238E27FC236}">
              <a16:creationId xmlns:a16="http://schemas.microsoft.com/office/drawing/2014/main" id="{6B4093BF-85EE-4AE5-B284-145A8ECE9D5D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0" name="Connecteur droit avec flèche 229">
          <a:extLst>
            <a:ext uri="{FF2B5EF4-FFF2-40B4-BE49-F238E27FC236}">
              <a16:creationId xmlns:a16="http://schemas.microsoft.com/office/drawing/2014/main" id="{8FA36FFC-0C2B-4E50-A669-69FEF71120B5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31" name="Connecteur droit avec flèche 2">
          <a:extLst>
            <a:ext uri="{FF2B5EF4-FFF2-40B4-BE49-F238E27FC236}">
              <a16:creationId xmlns:a16="http://schemas.microsoft.com/office/drawing/2014/main" id="{D921FA16-13D3-4B33-A2ED-644BF1E9540B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32" name="Connecteur droit avec flèche 3">
          <a:extLst>
            <a:ext uri="{FF2B5EF4-FFF2-40B4-BE49-F238E27FC236}">
              <a16:creationId xmlns:a16="http://schemas.microsoft.com/office/drawing/2014/main" id="{CF38CF21-72B4-4A2B-9830-35CAC13A247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33" name="Connecteur droit avec flèche 2">
          <a:extLst>
            <a:ext uri="{FF2B5EF4-FFF2-40B4-BE49-F238E27FC236}">
              <a16:creationId xmlns:a16="http://schemas.microsoft.com/office/drawing/2014/main" id="{A645D96E-245C-4E33-9945-1B124716FB0D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34" name="Connecteur droit avec flèche 3">
          <a:extLst>
            <a:ext uri="{FF2B5EF4-FFF2-40B4-BE49-F238E27FC236}">
              <a16:creationId xmlns:a16="http://schemas.microsoft.com/office/drawing/2014/main" id="{DD890363-2732-4089-86F0-5899C515ADF8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0</xdr:col>
      <xdr:colOff>86591</xdr:colOff>
      <xdr:row>41</xdr:row>
      <xdr:rowOff>101023</xdr:rowOff>
    </xdr:from>
    <xdr:to>
      <xdr:col>2</xdr:col>
      <xdr:colOff>1026432</xdr:colOff>
      <xdr:row>67</xdr:row>
      <xdr:rowOff>173182</xdr:rowOff>
    </xdr:to>
    <xdr:graphicFrame macro="">
      <xdr:nvGraphicFramePr>
        <xdr:cNvPr id="235" name="Graphique 234">
          <a:extLst>
            <a:ext uri="{FF2B5EF4-FFF2-40B4-BE49-F238E27FC236}">
              <a16:creationId xmlns:a16="http://schemas.microsoft.com/office/drawing/2014/main" id="{19B58766-6641-4139-9F56-319D8F6B5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129888</xdr:colOff>
      <xdr:row>41</xdr:row>
      <xdr:rowOff>101023</xdr:rowOff>
    </xdr:from>
    <xdr:to>
      <xdr:col>6</xdr:col>
      <xdr:colOff>840222</xdr:colOff>
      <xdr:row>54</xdr:row>
      <xdr:rowOff>125761</xdr:rowOff>
    </xdr:to>
    <xdr:graphicFrame macro="">
      <xdr:nvGraphicFramePr>
        <xdr:cNvPr id="236" name="Graphique 235">
          <a:extLst>
            <a:ext uri="{FF2B5EF4-FFF2-40B4-BE49-F238E27FC236}">
              <a16:creationId xmlns:a16="http://schemas.microsoft.com/office/drawing/2014/main" id="{DEFCCC89-6FE8-4CF1-84F8-84D504E82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117476</xdr:colOff>
      <xdr:row>55</xdr:row>
      <xdr:rowOff>14432</xdr:rowOff>
    </xdr:from>
    <xdr:to>
      <xdr:col>6</xdr:col>
      <xdr:colOff>819150</xdr:colOff>
      <xdr:row>67</xdr:row>
      <xdr:rowOff>173181</xdr:rowOff>
    </xdr:to>
    <xdr:graphicFrame macro="">
      <xdr:nvGraphicFramePr>
        <xdr:cNvPr id="237" name="Graphique 236">
          <a:extLst>
            <a:ext uri="{FF2B5EF4-FFF2-40B4-BE49-F238E27FC236}">
              <a16:creationId xmlns:a16="http://schemas.microsoft.com/office/drawing/2014/main" id="{C052D150-14E0-43A9-9318-5629047CB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86591</xdr:colOff>
      <xdr:row>123</xdr:row>
      <xdr:rowOff>2</xdr:rowOff>
    </xdr:from>
    <xdr:to>
      <xdr:col>14</xdr:col>
      <xdr:colOff>1381124</xdr:colOff>
      <xdr:row>142</xdr:row>
      <xdr:rowOff>111125</xdr:rowOff>
    </xdr:to>
    <xdr:graphicFrame macro="">
      <xdr:nvGraphicFramePr>
        <xdr:cNvPr id="238" name="Graphique 237">
          <a:extLst>
            <a:ext uri="{FF2B5EF4-FFF2-40B4-BE49-F238E27FC236}">
              <a16:creationId xmlns:a16="http://schemas.microsoft.com/office/drawing/2014/main" id="{EAD3DD49-A2AD-48C6-B637-5E8402DDD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171449</xdr:colOff>
      <xdr:row>90</xdr:row>
      <xdr:rowOff>186872</xdr:rowOff>
    </xdr:from>
    <xdr:to>
      <xdr:col>6</xdr:col>
      <xdr:colOff>828674</xdr:colOff>
      <xdr:row>115</xdr:row>
      <xdr:rowOff>61686</xdr:rowOff>
    </xdr:to>
    <xdr:graphicFrame macro="">
      <xdr:nvGraphicFramePr>
        <xdr:cNvPr id="239" name="Graphique 238">
          <a:extLst>
            <a:ext uri="{FF2B5EF4-FFF2-40B4-BE49-F238E27FC236}">
              <a16:creationId xmlns:a16="http://schemas.microsoft.com/office/drawing/2014/main" id="{9ABD4C6C-96A8-41E4-B73D-C54817FA0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0" name="Connecteur droit avec flèche 239">
          <a:extLst>
            <a:ext uri="{FF2B5EF4-FFF2-40B4-BE49-F238E27FC236}">
              <a16:creationId xmlns:a16="http://schemas.microsoft.com/office/drawing/2014/main" id="{4ED56CA3-1E1B-4E26-9BB7-2BF2F30AA4D8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1" name="Connecteur droit avec flèche 240">
          <a:extLst>
            <a:ext uri="{FF2B5EF4-FFF2-40B4-BE49-F238E27FC236}">
              <a16:creationId xmlns:a16="http://schemas.microsoft.com/office/drawing/2014/main" id="{C97D4BE2-D7BE-43BA-A31F-7D25B82F759E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2" name="Connecteur droit avec flèche 241">
          <a:extLst>
            <a:ext uri="{FF2B5EF4-FFF2-40B4-BE49-F238E27FC236}">
              <a16:creationId xmlns:a16="http://schemas.microsoft.com/office/drawing/2014/main" id="{CD802B4A-6EE2-4567-96A3-34A9D9F3A481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3" name="Connecteur droit avec flèche 242">
          <a:extLst>
            <a:ext uri="{FF2B5EF4-FFF2-40B4-BE49-F238E27FC236}">
              <a16:creationId xmlns:a16="http://schemas.microsoft.com/office/drawing/2014/main" id="{8953BAE0-200D-424A-8ADF-FDBC454981BB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11</xdr:row>
      <xdr:rowOff>121920</xdr:rowOff>
    </xdr:from>
    <xdr:to>
      <xdr:col>3</xdr:col>
      <xdr:colOff>15240</xdr:colOff>
      <xdr:row>11</xdr:row>
      <xdr:rowOff>123508</xdr:rowOff>
    </xdr:to>
    <xdr:cxnSp macro="">
      <xdr:nvCxnSpPr>
        <xdr:cNvPr id="244" name="Connecteur droit avec flèche 243">
          <a:extLst>
            <a:ext uri="{FF2B5EF4-FFF2-40B4-BE49-F238E27FC236}">
              <a16:creationId xmlns:a16="http://schemas.microsoft.com/office/drawing/2014/main" id="{21A19734-E33F-4C66-88B2-49CA93264DE9}"/>
            </a:ext>
          </a:extLst>
        </xdr:cNvPr>
        <xdr:cNvCxnSpPr/>
      </xdr:nvCxnSpPr>
      <xdr:spPr>
        <a:xfrm>
          <a:off x="2943225" y="283654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12</xdr:row>
      <xdr:rowOff>99060</xdr:rowOff>
    </xdr:from>
    <xdr:to>
      <xdr:col>3</xdr:col>
      <xdr:colOff>15240</xdr:colOff>
      <xdr:row>12</xdr:row>
      <xdr:rowOff>100648</xdr:rowOff>
    </xdr:to>
    <xdr:cxnSp macro="">
      <xdr:nvCxnSpPr>
        <xdr:cNvPr id="245" name="Connecteur droit avec flèche 244">
          <a:extLst>
            <a:ext uri="{FF2B5EF4-FFF2-40B4-BE49-F238E27FC236}">
              <a16:creationId xmlns:a16="http://schemas.microsoft.com/office/drawing/2014/main" id="{BA463052-567E-4FD0-9EC4-EC4DEF5DCAA5}"/>
            </a:ext>
          </a:extLst>
        </xdr:cNvPr>
        <xdr:cNvCxnSpPr/>
      </xdr:nvCxnSpPr>
      <xdr:spPr>
        <a:xfrm>
          <a:off x="2943225" y="300418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6" name="Connecteur droit avec flèche 245">
          <a:extLst>
            <a:ext uri="{FF2B5EF4-FFF2-40B4-BE49-F238E27FC236}">
              <a16:creationId xmlns:a16="http://schemas.microsoft.com/office/drawing/2014/main" id="{E8787E75-5401-4F87-AF17-CF911FC6853E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7" name="Connecteur droit avec flèche 246">
          <a:extLst>
            <a:ext uri="{FF2B5EF4-FFF2-40B4-BE49-F238E27FC236}">
              <a16:creationId xmlns:a16="http://schemas.microsoft.com/office/drawing/2014/main" id="{80C95B8A-5B78-4093-9E0A-9215CCD07D30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48" name="Connecteur droit avec flèche 247">
          <a:extLst>
            <a:ext uri="{FF2B5EF4-FFF2-40B4-BE49-F238E27FC236}">
              <a16:creationId xmlns:a16="http://schemas.microsoft.com/office/drawing/2014/main" id="{1D00207F-488A-45B5-86F7-1BE9D3197E52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24</xdr:row>
      <xdr:rowOff>99060</xdr:rowOff>
    </xdr:from>
    <xdr:to>
      <xdr:col>3</xdr:col>
      <xdr:colOff>15240</xdr:colOff>
      <xdr:row>24</xdr:row>
      <xdr:rowOff>100648</xdr:rowOff>
    </xdr:to>
    <xdr:cxnSp macro="">
      <xdr:nvCxnSpPr>
        <xdr:cNvPr id="249" name="Connecteur droit avec flèche 248">
          <a:extLst>
            <a:ext uri="{FF2B5EF4-FFF2-40B4-BE49-F238E27FC236}">
              <a16:creationId xmlns:a16="http://schemas.microsoft.com/office/drawing/2014/main" id="{CC69115B-BF2D-4A47-A7CA-AC4572ECBD4F}"/>
            </a:ext>
          </a:extLst>
        </xdr:cNvPr>
        <xdr:cNvCxnSpPr/>
      </xdr:nvCxnSpPr>
      <xdr:spPr>
        <a:xfrm>
          <a:off x="2943225" y="549973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2</xdr:col>
      <xdr:colOff>0</xdr:colOff>
      <xdr:row>23</xdr:row>
      <xdr:rowOff>121920</xdr:rowOff>
    </xdr:from>
    <xdr:to>
      <xdr:col>3</xdr:col>
      <xdr:colOff>15240</xdr:colOff>
      <xdr:row>23</xdr:row>
      <xdr:rowOff>123508</xdr:rowOff>
    </xdr:to>
    <xdr:cxnSp macro="">
      <xdr:nvCxnSpPr>
        <xdr:cNvPr id="250" name="Connecteur droit avec flèche 249">
          <a:extLst>
            <a:ext uri="{FF2B5EF4-FFF2-40B4-BE49-F238E27FC236}">
              <a16:creationId xmlns:a16="http://schemas.microsoft.com/office/drawing/2014/main" id="{0A75DE8E-1286-420F-AFB7-8237E08A08C9}"/>
            </a:ext>
          </a:extLst>
        </xdr:cNvPr>
        <xdr:cNvCxnSpPr/>
      </xdr:nvCxnSpPr>
      <xdr:spPr>
        <a:xfrm>
          <a:off x="2943225" y="5332095"/>
          <a:ext cx="1053465" cy="1588"/>
        </a:xfrm>
        <a:prstGeom prst="straightConnector1">
          <a:avLst/>
        </a:prstGeom>
        <a:noFill/>
        <a:ln w="6350" cap="flat" cmpd="sng" algn="ctr">
          <a:solidFill>
            <a:srgbClr val="5B9BD5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8</xdr:col>
      <xdr:colOff>77107</xdr:colOff>
      <xdr:row>102</xdr:row>
      <xdr:rowOff>163285</xdr:rowOff>
    </xdr:from>
    <xdr:to>
      <xdr:col>14</xdr:col>
      <xdr:colOff>1444624</xdr:colOff>
      <xdr:row>122</xdr:row>
      <xdr:rowOff>54429</xdr:rowOff>
    </xdr:to>
    <xdr:graphicFrame macro="">
      <xdr:nvGraphicFramePr>
        <xdr:cNvPr id="251" name="Graphique 250">
          <a:extLst>
            <a:ext uri="{FF2B5EF4-FFF2-40B4-BE49-F238E27FC236}">
              <a16:creationId xmlns:a16="http://schemas.microsoft.com/office/drawing/2014/main" id="{BBD00939-ED71-4316-809A-96F73296D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68036</xdr:colOff>
      <xdr:row>116</xdr:row>
      <xdr:rowOff>68036</xdr:rowOff>
    </xdr:from>
    <xdr:to>
      <xdr:col>6</xdr:col>
      <xdr:colOff>748394</xdr:colOff>
      <xdr:row>141</xdr:row>
      <xdr:rowOff>149678</xdr:rowOff>
    </xdr:to>
    <xdr:graphicFrame macro="">
      <xdr:nvGraphicFramePr>
        <xdr:cNvPr id="252" name="Graphique 251">
          <a:extLst>
            <a:ext uri="{FF2B5EF4-FFF2-40B4-BE49-F238E27FC236}">
              <a16:creationId xmlns:a16="http://schemas.microsoft.com/office/drawing/2014/main" id="{C3849098-E8FC-4BED-8C36-88104AF26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186874</xdr:colOff>
      <xdr:row>70</xdr:row>
      <xdr:rowOff>68943</xdr:rowOff>
    </xdr:from>
    <xdr:to>
      <xdr:col>6</xdr:col>
      <xdr:colOff>904875</xdr:colOff>
      <xdr:row>89</xdr:row>
      <xdr:rowOff>136525</xdr:rowOff>
    </xdr:to>
    <xdr:graphicFrame macro="">
      <xdr:nvGraphicFramePr>
        <xdr:cNvPr id="253" name="Graphique 252">
          <a:extLst>
            <a:ext uri="{FF2B5EF4-FFF2-40B4-BE49-F238E27FC236}">
              <a16:creationId xmlns:a16="http://schemas.microsoft.com/office/drawing/2014/main" id="{F6A1BE80-D9DB-49F0-A13E-485F0DBFC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6</xdr:row>
      <xdr:rowOff>50362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92D608-2B4A-0CA6-A484-F3129A5F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20625" cy="14156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FD5C9-CC4F-D9B8-7226-40D9B297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086350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t%20-Jet%20de%20rapport\Lafaye-%20RAPPORT%20EFF%20&amp;%20MASSE%20SAL.%20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rgement Juillet 2025"/>
      <sheetName val="Eventuels Pens"/>
      <sheetName val="Ev. Pens par categorie"/>
      <sheetName val="Ev. Pens par categorie (excel)"/>
      <sheetName val="Ev. Pens. par genre"/>
      <sheetName val="RÉSUMÉ"/>
      <sheetName val="Tabulation 1"/>
      <sheetName val="Tabulation 2"/>
      <sheetName val="Emargement NIF Distinc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 t="str">
            <v>MPCE</v>
          </cell>
          <cell r="O4">
            <v>697</v>
          </cell>
        </row>
        <row r="5">
          <cell r="J5" t="str">
            <v>MEF</v>
          </cell>
          <cell r="O5">
            <v>4403</v>
          </cell>
        </row>
        <row r="6">
          <cell r="J6" t="str">
            <v>MARNDR</v>
          </cell>
          <cell r="O6">
            <v>1136</v>
          </cell>
        </row>
        <row r="7">
          <cell r="J7" t="str">
            <v>MTPTC</v>
          </cell>
          <cell r="O7">
            <v>1116</v>
          </cell>
        </row>
        <row r="8">
          <cell r="J8" t="str">
            <v>MCI</v>
          </cell>
          <cell r="O8">
            <v>664</v>
          </cell>
        </row>
        <row r="9">
          <cell r="J9" t="str">
            <v>MDE</v>
          </cell>
          <cell r="O9">
            <v>1029</v>
          </cell>
        </row>
        <row r="10">
          <cell r="J10" t="str">
            <v>M. TOUR.</v>
          </cell>
          <cell r="O10">
            <v>147</v>
          </cell>
        </row>
        <row r="11">
          <cell r="J11" t="str">
            <v>MJSP</v>
          </cell>
          <cell r="O11">
            <v>17986</v>
          </cell>
        </row>
        <row r="12">
          <cell r="J12" t="str">
            <v>MHAVE</v>
          </cell>
          <cell r="O12">
            <v>53</v>
          </cell>
        </row>
        <row r="13">
          <cell r="J13" t="str">
            <v>MAE</v>
          </cell>
          <cell r="O13">
            <v>710</v>
          </cell>
        </row>
        <row r="14">
          <cell r="J14" t="str">
            <v>PRESIDENCE</v>
          </cell>
          <cell r="O14">
            <v>104</v>
          </cell>
        </row>
        <row r="15">
          <cell r="J15" t="str">
            <v>PRIMATURE</v>
          </cell>
          <cell r="O15">
            <v>708</v>
          </cell>
        </row>
        <row r="16">
          <cell r="J16" t="str">
            <v>MICT</v>
          </cell>
          <cell r="O16">
            <v>2434</v>
          </cell>
        </row>
        <row r="17">
          <cell r="J17" t="str">
            <v>DEFENSE</v>
          </cell>
          <cell r="O17">
            <v>1042</v>
          </cell>
        </row>
        <row r="18">
          <cell r="J18" t="str">
            <v>MENFP</v>
          </cell>
          <cell r="O18">
            <v>45124</v>
          </cell>
        </row>
        <row r="19">
          <cell r="J19" t="str">
            <v>MAST</v>
          </cell>
          <cell r="O19">
            <v>1708</v>
          </cell>
        </row>
        <row r="20">
          <cell r="J20" t="str">
            <v>MSPP</v>
          </cell>
          <cell r="O20">
            <v>10577</v>
          </cell>
        </row>
        <row r="21">
          <cell r="J21" t="str">
            <v>MCFDF</v>
          </cell>
          <cell r="O21">
            <v>232</v>
          </cell>
        </row>
        <row r="22">
          <cell r="J22" t="str">
            <v>MJSAC</v>
          </cell>
          <cell r="O22">
            <v>658</v>
          </cell>
        </row>
        <row r="23">
          <cell r="J23" t="str">
            <v>M. CULTES</v>
          </cell>
          <cell r="O23">
            <v>129</v>
          </cell>
        </row>
        <row r="24">
          <cell r="J24" t="str">
            <v>M. CULTURE</v>
          </cell>
          <cell r="O24">
            <v>946</v>
          </cell>
        </row>
        <row r="25">
          <cell r="J25" t="str">
            <v>M. COMM.</v>
          </cell>
          <cell r="O25">
            <v>376</v>
          </cell>
        </row>
        <row r="26">
          <cell r="J26" t="str">
            <v>SENAT</v>
          </cell>
          <cell r="O26">
            <v>1410</v>
          </cell>
        </row>
        <row r="27">
          <cell r="J27" t="str">
            <v>CH. DEPUTES</v>
          </cell>
          <cell r="O27">
            <v>2354</v>
          </cell>
        </row>
        <row r="28">
          <cell r="J28" t="str">
            <v>CSPJ</v>
          </cell>
          <cell r="O28">
            <v>1028</v>
          </cell>
        </row>
        <row r="29">
          <cell r="J29" t="str">
            <v>CSCCA</v>
          </cell>
          <cell r="O29">
            <v>641</v>
          </cell>
        </row>
        <row r="30">
          <cell r="J30" t="str">
            <v>CEP</v>
          </cell>
          <cell r="O30">
            <v>14</v>
          </cell>
        </row>
        <row r="31">
          <cell r="J31" t="str">
            <v>OPC</v>
          </cell>
          <cell r="O31">
            <v>145</v>
          </cell>
        </row>
        <row r="32">
          <cell r="J32" t="str">
            <v>UEH</v>
          </cell>
          <cell r="O32">
            <v>2097</v>
          </cell>
        </row>
        <row r="33">
          <cell r="J33" t="str">
            <v>AKA</v>
          </cell>
          <cell r="O33">
            <v>22</v>
          </cell>
        </row>
        <row r="35">
          <cell r="E35" t="str">
            <v>% F</v>
          </cell>
          <cell r="F35" t="str">
            <v>% M</v>
          </cell>
        </row>
        <row r="36">
          <cell r="A36" t="str">
            <v>Cadre de premier rang</v>
          </cell>
          <cell r="E36">
            <v>0.16431924882629109</v>
          </cell>
          <cell r="F36">
            <v>0.83568075117370888</v>
          </cell>
        </row>
        <row r="37">
          <cell r="A37" t="str">
            <v>Cadre décisionnel</v>
          </cell>
          <cell r="E37">
            <v>0.21518987341772153</v>
          </cell>
          <cell r="F37">
            <v>0.78481012658227844</v>
          </cell>
        </row>
        <row r="38">
          <cell r="A38" t="str">
            <v>Personnel de soutien</v>
          </cell>
          <cell r="E38">
            <v>0.33515748510276056</v>
          </cell>
          <cell r="F38">
            <v>0.66484251489723944</v>
          </cell>
          <cell r="J38" t="str">
            <v>MPCE</v>
          </cell>
          <cell r="O38">
            <v>31794350</v>
          </cell>
        </row>
        <row r="39">
          <cell r="A39" t="str">
            <v>Personnel diplômé ou certifié</v>
          </cell>
          <cell r="E39">
            <v>0.27584433826203647</v>
          </cell>
          <cell r="F39">
            <v>0.72415566173796353</v>
          </cell>
          <cell r="J39" t="str">
            <v>MEF</v>
          </cell>
          <cell r="O39">
            <v>205845656.67000002</v>
          </cell>
        </row>
        <row r="40">
          <cell r="J40" t="str">
            <v>MARNDR</v>
          </cell>
          <cell r="O40">
            <v>49775100</v>
          </cell>
        </row>
        <row r="41">
          <cell r="J41" t="str">
            <v>MTPTC</v>
          </cell>
          <cell r="O41">
            <v>40626800</v>
          </cell>
        </row>
        <row r="42">
          <cell r="J42" t="str">
            <v>MCI</v>
          </cell>
          <cell r="O42">
            <v>31912900</v>
          </cell>
        </row>
        <row r="43">
          <cell r="J43" t="str">
            <v>MDE</v>
          </cell>
          <cell r="O43">
            <v>42547750</v>
          </cell>
        </row>
        <row r="44">
          <cell r="J44" t="str">
            <v>M. TOUR.</v>
          </cell>
          <cell r="O44">
            <v>6540375</v>
          </cell>
        </row>
        <row r="45">
          <cell r="J45" t="str">
            <v>MJSP</v>
          </cell>
          <cell r="O45">
            <v>767550050</v>
          </cell>
        </row>
        <row r="46">
          <cell r="J46" t="str">
            <v>MHAVE</v>
          </cell>
          <cell r="O46">
            <v>2389400</v>
          </cell>
        </row>
        <row r="47">
          <cell r="J47" t="str">
            <v>MAE</v>
          </cell>
          <cell r="O47">
            <v>37364800</v>
          </cell>
        </row>
        <row r="48">
          <cell r="J48" t="str">
            <v>PRESIDENCE</v>
          </cell>
          <cell r="O48">
            <v>6086600</v>
          </cell>
        </row>
        <row r="49">
          <cell r="J49" t="str">
            <v>PRIMATURE</v>
          </cell>
          <cell r="O49">
            <v>35228499.5</v>
          </cell>
        </row>
        <row r="50">
          <cell r="J50" t="str">
            <v>MICT</v>
          </cell>
          <cell r="O50">
            <v>131664500</v>
          </cell>
          <cell r="R50" t="str">
            <v>F</v>
          </cell>
          <cell r="S50" t="str">
            <v>M</v>
          </cell>
          <cell r="T50" t="str">
            <v>F</v>
          </cell>
        </row>
        <row r="51">
          <cell r="J51" t="str">
            <v>DEFENSE</v>
          </cell>
          <cell r="O51">
            <v>41717949.5</v>
          </cell>
          <cell r="Q51" t="str">
            <v>moins de 20 ans</v>
          </cell>
          <cell r="R51">
            <v>0</v>
          </cell>
          <cell r="S51" t="str">
            <v>-</v>
          </cell>
          <cell r="T51">
            <v>0</v>
          </cell>
        </row>
        <row r="52">
          <cell r="J52" t="str">
            <v>MENFP</v>
          </cell>
          <cell r="O52">
            <v>1365381375</v>
          </cell>
          <cell r="Q52" t="str">
            <v>entre 20 et 29 ans</v>
          </cell>
          <cell r="R52">
            <v>944</v>
          </cell>
          <cell r="S52">
            <v>1770</v>
          </cell>
          <cell r="T52">
            <v>-944</v>
          </cell>
        </row>
        <row r="53">
          <cell r="J53" t="str">
            <v>MAST</v>
          </cell>
          <cell r="O53">
            <v>68504850</v>
          </cell>
          <cell r="Q53" t="str">
            <v>entre 30 et 39 ans</v>
          </cell>
          <cell r="R53">
            <v>6158</v>
          </cell>
          <cell r="S53">
            <v>14468</v>
          </cell>
          <cell r="T53">
            <v>-6158</v>
          </cell>
        </row>
        <row r="54">
          <cell r="J54" t="str">
            <v>MSPP</v>
          </cell>
          <cell r="O54">
            <v>354473681</v>
          </cell>
          <cell r="Q54" t="str">
            <v>entre 40 et 49 ans</v>
          </cell>
          <cell r="R54">
            <v>9291</v>
          </cell>
          <cell r="S54">
            <v>24824</v>
          </cell>
          <cell r="T54">
            <v>-9291</v>
          </cell>
        </row>
        <row r="55">
          <cell r="J55" t="str">
            <v>MCFDF</v>
          </cell>
          <cell r="O55">
            <v>10165250</v>
          </cell>
          <cell r="Q55" t="str">
            <v>entre 50 et 58 ans</v>
          </cell>
          <cell r="R55">
            <v>7051</v>
          </cell>
          <cell r="S55">
            <v>18604</v>
          </cell>
          <cell r="T55">
            <v>-7051</v>
          </cell>
        </row>
        <row r="56">
          <cell r="J56" t="str">
            <v>MJSAC</v>
          </cell>
          <cell r="O56">
            <v>28564500</v>
          </cell>
          <cell r="Q56" t="str">
            <v>plus de 58 ans</v>
          </cell>
          <cell r="R56">
            <v>4796</v>
          </cell>
          <cell r="S56">
            <v>11784</v>
          </cell>
          <cell r="T56">
            <v>-4796</v>
          </cell>
        </row>
        <row r="57">
          <cell r="J57" t="str">
            <v>M. CULTES</v>
          </cell>
          <cell r="O57">
            <v>5785500</v>
          </cell>
        </row>
        <row r="58">
          <cell r="J58" t="str">
            <v>M. CULTURE</v>
          </cell>
          <cell r="O58">
            <v>39254950</v>
          </cell>
        </row>
        <row r="59">
          <cell r="J59" t="str">
            <v>M. COMM.</v>
          </cell>
          <cell r="O59">
            <v>15207900</v>
          </cell>
        </row>
        <row r="60">
          <cell r="J60" t="str">
            <v>SENAT</v>
          </cell>
          <cell r="O60">
            <v>70896500</v>
          </cell>
        </row>
        <row r="61">
          <cell r="J61" t="str">
            <v>CH. DEPUTES</v>
          </cell>
          <cell r="O61">
            <v>98983900</v>
          </cell>
          <cell r="R61" t="str">
            <v>F</v>
          </cell>
          <cell r="S61" t="str">
            <v>M</v>
          </cell>
        </row>
        <row r="62">
          <cell r="J62" t="str">
            <v>CSPJ</v>
          </cell>
          <cell r="O62">
            <v>69107500</v>
          </cell>
          <cell r="Q62" t="str">
            <v>Cadre de premier rang</v>
          </cell>
          <cell r="R62">
            <v>70</v>
          </cell>
          <cell r="S62">
            <v>356</v>
          </cell>
        </row>
        <row r="63">
          <cell r="J63" t="str">
            <v>CSCCA</v>
          </cell>
          <cell r="O63">
            <v>34718400</v>
          </cell>
          <cell r="Q63" t="str">
            <v>Cadre décisionnel</v>
          </cell>
          <cell r="R63">
            <v>663</v>
          </cell>
          <cell r="S63">
            <v>2418</v>
          </cell>
        </row>
        <row r="64">
          <cell r="J64" t="str">
            <v>CEP</v>
          </cell>
          <cell r="O64">
            <v>2751800</v>
          </cell>
          <cell r="Q64" t="str">
            <v>Personnel de soutien</v>
          </cell>
          <cell r="R64">
            <v>5512</v>
          </cell>
          <cell r="S64">
            <v>10934</v>
          </cell>
        </row>
        <row r="65">
          <cell r="J65" t="str">
            <v>OPC</v>
          </cell>
          <cell r="O65">
            <v>7206050</v>
          </cell>
          <cell r="Q65" t="str">
            <v>Personnel diplômé ou certifié</v>
          </cell>
          <cell r="R65">
            <v>21995</v>
          </cell>
          <cell r="S65">
            <v>57742</v>
          </cell>
        </row>
        <row r="66">
          <cell r="J66" t="str">
            <v>UEH</v>
          </cell>
          <cell r="O66">
            <v>88806929.75</v>
          </cell>
        </row>
        <row r="67">
          <cell r="J67" t="str">
            <v>AKA</v>
          </cell>
          <cell r="O67">
            <v>1157200</v>
          </cell>
        </row>
        <row r="72">
          <cell r="Q72" t="str">
            <v>Personnel de Soutien</v>
          </cell>
          <cell r="S72">
            <v>0.379720062793168</v>
          </cell>
          <cell r="U72">
            <v>0.25691056375451099</v>
          </cell>
        </row>
        <row r="73">
          <cell r="Q73" t="str">
            <v>Personnel Diplômé ou Certifié</v>
          </cell>
          <cell r="S73">
            <v>0.58519848469181501</v>
          </cell>
          <cell r="U73">
            <v>0.66080061796761502</v>
          </cell>
        </row>
        <row r="74">
          <cell r="Q74" t="str">
            <v>Cadre Décisionnel</v>
          </cell>
          <cell r="S74">
            <v>2.9131141839238209E-2</v>
          </cell>
          <cell r="U74">
            <v>6.4117582571583578E-2</v>
          </cell>
        </row>
        <row r="75">
          <cell r="Q75" t="str">
            <v>Cadre de Premier Rang</v>
          </cell>
          <cell r="S75">
            <v>5.9503106757785697E-3</v>
          </cell>
          <cell r="U75">
            <v>1.81712357062906E-2</v>
          </cell>
        </row>
        <row r="184">
          <cell r="B184" t="str">
            <v>F</v>
          </cell>
          <cell r="C184" t="str">
            <v>M</v>
          </cell>
        </row>
        <row r="195">
          <cell r="B195">
            <v>0.28327816230313974</v>
          </cell>
          <cell r="C195">
            <v>0.71672183769686026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4269-3A8D-49DA-B022-8627080F0936}">
  <dimension ref="A1:V331"/>
  <sheetViews>
    <sheetView tabSelected="1" view="pageBreakPreview" topLeftCell="A61" zoomScale="66" zoomScaleNormal="100" zoomScaleSheetLayoutView="66" workbookViewId="0">
      <selection activeCell="P98" sqref="P98"/>
    </sheetView>
  </sheetViews>
  <sheetFormatPr defaultColWidth="11.42578125" defaultRowHeight="15" x14ac:dyDescent="0.25"/>
  <cols>
    <col min="1" max="1" width="30.7109375" style="1" customWidth="1"/>
    <col min="2" max="2" width="13.42578125" style="1" customWidth="1"/>
    <col min="3" max="3" width="15.5703125" style="1" customWidth="1"/>
    <col min="4" max="4" width="19.42578125" style="1" customWidth="1"/>
    <col min="5" max="5" width="24.85546875" style="1" customWidth="1"/>
    <col min="6" max="6" width="24.5703125" style="1" customWidth="1"/>
    <col min="7" max="7" width="14" style="1" customWidth="1"/>
    <col min="8" max="8" width="10.28515625" style="1" customWidth="1"/>
    <col min="9" max="9" width="8.85546875" style="1" customWidth="1"/>
    <col min="10" max="10" width="19.7109375" style="1" customWidth="1"/>
    <col min="11" max="11" width="20.42578125" style="1" customWidth="1"/>
    <col min="12" max="12" width="24" style="1" customWidth="1"/>
    <col min="13" max="13" width="25.85546875" style="1" customWidth="1"/>
    <col min="14" max="14" width="22.85546875" style="1" customWidth="1"/>
    <col min="15" max="15" width="24.5703125" style="1" customWidth="1"/>
    <col min="16" max="16" width="20" style="1" bestFit="1" customWidth="1"/>
    <col min="17" max="17" width="36" style="1" customWidth="1"/>
    <col min="18" max="18" width="13.7109375" style="1" customWidth="1"/>
    <col min="19" max="19" width="15.85546875" style="1" customWidth="1"/>
    <col min="20" max="20" width="27.28515625" style="1" customWidth="1"/>
    <col min="21" max="21" width="19.7109375" style="1" customWidth="1"/>
    <col min="22" max="16384" width="11.42578125" style="1"/>
  </cols>
  <sheetData>
    <row r="1" spans="1:16" ht="15.75" thickBot="1" x14ac:dyDescent="0.3"/>
    <row r="2" spans="1:16" ht="33" customHeight="1" thickBot="1" x14ac:dyDescent="0.3">
      <c r="A2" s="2" t="s">
        <v>0</v>
      </c>
      <c r="B2" s="327" t="s">
        <v>1</v>
      </c>
      <c r="C2" s="327"/>
      <c r="D2" s="327"/>
      <c r="E2" s="4" t="s">
        <v>2</v>
      </c>
      <c r="F2" s="5" t="s">
        <v>3</v>
      </c>
      <c r="G2" s="6"/>
      <c r="I2" s="7"/>
      <c r="J2" s="8"/>
      <c r="K2" s="311" t="s">
        <v>4</v>
      </c>
      <c r="L2" s="312"/>
      <c r="M2" s="312"/>
      <c r="N2" s="312"/>
      <c r="O2" s="313"/>
    </row>
    <row r="3" spans="1:16" ht="30" thickBot="1" x14ac:dyDescent="0.3">
      <c r="A3" s="9" t="s">
        <v>5</v>
      </c>
      <c r="B3" s="10" t="s">
        <v>6</v>
      </c>
      <c r="C3" s="10"/>
      <c r="D3" s="10">
        <v>28700</v>
      </c>
      <c r="E3" s="11">
        <f>+N34</f>
        <v>16446</v>
      </c>
      <c r="F3" s="12">
        <f>+N68</f>
        <v>437203394.67000002</v>
      </c>
      <c r="I3" s="13" t="s">
        <v>7</v>
      </c>
      <c r="J3" s="14"/>
      <c r="K3" s="15" t="s">
        <v>8</v>
      </c>
      <c r="L3" s="15" t="s">
        <v>9</v>
      </c>
      <c r="M3" s="15" t="s">
        <v>10</v>
      </c>
      <c r="N3" s="15" t="s">
        <v>5</v>
      </c>
      <c r="O3" s="16" t="s">
        <v>11</v>
      </c>
      <c r="P3" s="17"/>
    </row>
    <row r="4" spans="1:16" s="6" customFormat="1" x14ac:dyDescent="0.25">
      <c r="A4" s="9" t="s">
        <v>12</v>
      </c>
      <c r="B4" s="10">
        <v>29100</v>
      </c>
      <c r="C4" s="10"/>
      <c r="D4" s="10">
        <v>71000</v>
      </c>
      <c r="E4" s="18">
        <f>+M34</f>
        <v>79737</v>
      </c>
      <c r="F4" s="12">
        <f>+M68</f>
        <v>2954486424.25</v>
      </c>
      <c r="G4" s="1"/>
      <c r="I4" s="19" t="s">
        <v>13</v>
      </c>
      <c r="J4" s="20" t="s">
        <v>14</v>
      </c>
      <c r="K4" s="348">
        <v>4</v>
      </c>
      <c r="L4" s="348">
        <v>64</v>
      </c>
      <c r="M4" s="348">
        <v>408</v>
      </c>
      <c r="N4" s="348">
        <v>221</v>
      </c>
      <c r="O4" s="22">
        <f>K4+L4+M4+N4</f>
        <v>697</v>
      </c>
      <c r="P4" s="23"/>
    </row>
    <row r="5" spans="1:16" x14ac:dyDescent="0.25">
      <c r="A5" s="9" t="s">
        <v>15</v>
      </c>
      <c r="B5" s="10">
        <v>72000</v>
      </c>
      <c r="C5" s="10"/>
      <c r="D5" s="10">
        <v>87800</v>
      </c>
      <c r="E5" s="18">
        <f>+L34</f>
        <v>3081</v>
      </c>
      <c r="F5" s="12">
        <f>+L68</f>
        <v>248388600</v>
      </c>
      <c r="I5" s="24" t="s">
        <v>16</v>
      </c>
      <c r="J5" s="25" t="s">
        <v>17</v>
      </c>
      <c r="K5" s="21">
        <v>20</v>
      </c>
      <c r="L5" s="21">
        <v>319</v>
      </c>
      <c r="M5" s="21">
        <v>3394</v>
      </c>
      <c r="N5" s="21">
        <v>670</v>
      </c>
      <c r="O5" s="26">
        <f>K5+L5+M5+N5</f>
        <v>4403</v>
      </c>
      <c r="P5" s="23"/>
    </row>
    <row r="6" spans="1:16" x14ac:dyDescent="0.25">
      <c r="A6" s="9" t="s">
        <v>18</v>
      </c>
      <c r="B6" s="10">
        <v>90600</v>
      </c>
      <c r="C6" s="10"/>
      <c r="D6" s="10">
        <v>341500</v>
      </c>
      <c r="E6" s="18">
        <f>+K34</f>
        <v>426</v>
      </c>
      <c r="F6" s="12">
        <f>+K68</f>
        <v>51932597.5</v>
      </c>
      <c r="I6" s="24" t="s">
        <v>19</v>
      </c>
      <c r="J6" s="25" t="s">
        <v>20</v>
      </c>
      <c r="K6" s="21">
        <v>4</v>
      </c>
      <c r="L6" s="21">
        <v>106</v>
      </c>
      <c r="M6" s="21">
        <v>613</v>
      </c>
      <c r="N6" s="21">
        <v>413</v>
      </c>
      <c r="O6" s="26">
        <f>K6+L6+M6+N6</f>
        <v>1136</v>
      </c>
      <c r="P6" s="23"/>
    </row>
    <row r="7" spans="1:16" ht="15.75" thickBot="1" x14ac:dyDescent="0.3">
      <c r="A7" s="9"/>
      <c r="B7" s="10"/>
      <c r="C7" s="10"/>
      <c r="D7" s="10"/>
      <c r="E7" s="18"/>
      <c r="F7" s="27"/>
      <c r="I7" s="24" t="s">
        <v>21</v>
      </c>
      <c r="J7" s="25" t="s">
        <v>22</v>
      </c>
      <c r="K7" s="21">
        <v>6</v>
      </c>
      <c r="L7" s="21">
        <v>60</v>
      </c>
      <c r="M7" s="21">
        <v>405</v>
      </c>
      <c r="N7" s="21">
        <v>645</v>
      </c>
      <c r="O7" s="26">
        <f t="shared" ref="O7:O31" si="0">K7+L7+M7+N7</f>
        <v>1116</v>
      </c>
      <c r="P7" s="23"/>
    </row>
    <row r="8" spans="1:16" ht="15.75" thickBot="1" x14ac:dyDescent="0.3">
      <c r="A8" s="28" t="s">
        <v>23</v>
      </c>
      <c r="B8" s="29"/>
      <c r="C8" s="29"/>
      <c r="D8" s="29"/>
      <c r="E8" s="30">
        <f>SUM(E3:E6)</f>
        <v>99690</v>
      </c>
      <c r="F8" s="31">
        <f>SUM(F3:F6)</f>
        <v>3692011016.4200001</v>
      </c>
      <c r="I8" s="24" t="s">
        <v>24</v>
      </c>
      <c r="J8" s="25" t="s">
        <v>25</v>
      </c>
      <c r="K8" s="21">
        <v>4</v>
      </c>
      <c r="L8" s="21">
        <v>71</v>
      </c>
      <c r="M8" s="21">
        <v>463</v>
      </c>
      <c r="N8" s="21">
        <v>126</v>
      </c>
      <c r="O8" s="26">
        <f>K8+L8+M8+N8</f>
        <v>664</v>
      </c>
      <c r="P8" s="23"/>
    </row>
    <row r="9" spans="1:16" ht="15.75" thickBot="1" x14ac:dyDescent="0.3">
      <c r="A9" s="32"/>
      <c r="B9" s="32"/>
      <c r="C9" s="32"/>
      <c r="D9" s="32"/>
      <c r="E9" s="32"/>
      <c r="F9" s="32"/>
      <c r="I9" s="24" t="s">
        <v>26</v>
      </c>
      <c r="J9" s="25" t="s">
        <v>27</v>
      </c>
      <c r="K9" s="21">
        <v>5</v>
      </c>
      <c r="L9" s="21">
        <v>63</v>
      </c>
      <c r="M9" s="21">
        <v>578</v>
      </c>
      <c r="N9" s="21">
        <v>383</v>
      </c>
      <c r="O9" s="26">
        <f t="shared" si="0"/>
        <v>1029</v>
      </c>
      <c r="P9" s="23"/>
    </row>
    <row r="10" spans="1:16" ht="27.75" customHeight="1" thickBot="1" x14ac:dyDescent="0.3">
      <c r="A10" s="2" t="s">
        <v>0</v>
      </c>
      <c r="B10" s="328" t="s">
        <v>1</v>
      </c>
      <c r="C10" s="328"/>
      <c r="D10" s="328"/>
      <c r="E10" s="3" t="s">
        <v>28</v>
      </c>
      <c r="F10" s="3" t="s">
        <v>29</v>
      </c>
      <c r="G10" s="5" t="s">
        <v>30</v>
      </c>
      <c r="I10" s="24" t="s">
        <v>31</v>
      </c>
      <c r="J10" s="25" t="s">
        <v>32</v>
      </c>
      <c r="K10" s="21">
        <v>2</v>
      </c>
      <c r="L10" s="21">
        <v>15</v>
      </c>
      <c r="M10" s="21">
        <v>85</v>
      </c>
      <c r="N10" s="21">
        <v>45</v>
      </c>
      <c r="O10" s="26">
        <f t="shared" si="0"/>
        <v>147</v>
      </c>
      <c r="P10" s="23"/>
    </row>
    <row r="11" spans="1:16" x14ac:dyDescent="0.25">
      <c r="A11" s="9" t="s">
        <v>5</v>
      </c>
      <c r="B11" s="10" t="s">
        <v>6</v>
      </c>
      <c r="C11" s="10"/>
      <c r="D11" s="33">
        <v>28700</v>
      </c>
      <c r="E11" s="34">
        <v>39838</v>
      </c>
      <c r="F11" s="18">
        <f>+E3</f>
        <v>16446</v>
      </c>
      <c r="G11" s="35">
        <f t="shared" ref="G11:G14" si="1">+(F11-E11)/E11</f>
        <v>-0.58717807118831267</v>
      </c>
      <c r="I11" s="24" t="s">
        <v>33</v>
      </c>
      <c r="J11" s="25" t="s">
        <v>34</v>
      </c>
      <c r="K11" s="21">
        <v>58</v>
      </c>
      <c r="L11" s="21">
        <v>580</v>
      </c>
      <c r="M11" s="21">
        <v>14147</v>
      </c>
      <c r="N11" s="21">
        <v>3201</v>
      </c>
      <c r="O11" s="26">
        <f t="shared" si="0"/>
        <v>17986</v>
      </c>
      <c r="P11" s="23"/>
    </row>
    <row r="12" spans="1:16" x14ac:dyDescent="0.25">
      <c r="A12" s="9" t="s">
        <v>12</v>
      </c>
      <c r="B12" s="10">
        <v>29100</v>
      </c>
      <c r="C12" s="10"/>
      <c r="D12" s="33">
        <v>71000</v>
      </c>
      <c r="E12" s="36">
        <v>59870</v>
      </c>
      <c r="F12" s="18">
        <f>+E4</f>
        <v>79737</v>
      </c>
      <c r="G12" s="35">
        <f t="shared" si="1"/>
        <v>0.33183564389510606</v>
      </c>
      <c r="I12" s="24" t="s">
        <v>35</v>
      </c>
      <c r="J12" s="25" t="s">
        <v>36</v>
      </c>
      <c r="K12" s="21">
        <v>2</v>
      </c>
      <c r="L12" s="21">
        <v>2</v>
      </c>
      <c r="M12" s="21">
        <v>27</v>
      </c>
      <c r="N12" s="21">
        <v>22</v>
      </c>
      <c r="O12" s="26">
        <f t="shared" si="0"/>
        <v>53</v>
      </c>
      <c r="P12" s="23"/>
    </row>
    <row r="13" spans="1:16" x14ac:dyDescent="0.25">
      <c r="A13" s="9" t="s">
        <v>15</v>
      </c>
      <c r="B13" s="10">
        <v>72000</v>
      </c>
      <c r="C13" s="10"/>
      <c r="D13" s="33">
        <v>87800</v>
      </c>
      <c r="E13" s="36">
        <v>3205</v>
      </c>
      <c r="F13" s="18">
        <f>+E5</f>
        <v>3081</v>
      </c>
      <c r="G13" s="35">
        <f t="shared" si="1"/>
        <v>-3.8689547581903273E-2</v>
      </c>
      <c r="I13" s="24" t="s">
        <v>37</v>
      </c>
      <c r="J13" s="25" t="s">
        <v>38</v>
      </c>
      <c r="K13" s="21">
        <v>17</v>
      </c>
      <c r="L13" s="21">
        <v>88</v>
      </c>
      <c r="M13" s="21">
        <v>489</v>
      </c>
      <c r="N13" s="21">
        <v>116</v>
      </c>
      <c r="O13" s="26">
        <f t="shared" si="0"/>
        <v>710</v>
      </c>
      <c r="P13" s="23"/>
    </row>
    <row r="14" spans="1:16" x14ac:dyDescent="0.25">
      <c r="A14" s="9" t="s">
        <v>18</v>
      </c>
      <c r="B14" s="10">
        <v>90600</v>
      </c>
      <c r="C14" s="10"/>
      <c r="D14" s="33">
        <v>341500</v>
      </c>
      <c r="E14" s="36">
        <v>632</v>
      </c>
      <c r="F14" s="18">
        <f>+E6</f>
        <v>426</v>
      </c>
      <c r="G14" s="35">
        <f t="shared" si="1"/>
        <v>-0.32594936708860761</v>
      </c>
      <c r="I14" s="24" t="s">
        <v>39</v>
      </c>
      <c r="J14" s="25" t="s">
        <v>40</v>
      </c>
      <c r="K14" s="21">
        <v>14</v>
      </c>
      <c r="L14" s="21">
        <v>8</v>
      </c>
      <c r="M14" s="21">
        <v>29</v>
      </c>
      <c r="N14" s="21">
        <v>53</v>
      </c>
      <c r="O14" s="26">
        <f t="shared" si="0"/>
        <v>104</v>
      </c>
      <c r="P14" s="23"/>
    </row>
    <row r="15" spans="1:16" x14ac:dyDescent="0.25">
      <c r="A15" s="9"/>
      <c r="B15" s="10"/>
      <c r="C15" s="10"/>
      <c r="D15" s="10"/>
      <c r="E15" s="18"/>
      <c r="F15" s="18"/>
      <c r="G15" s="35"/>
      <c r="I15" s="24" t="s">
        <v>41</v>
      </c>
      <c r="J15" s="25" t="s">
        <v>42</v>
      </c>
      <c r="K15" s="21">
        <v>45</v>
      </c>
      <c r="L15" s="21">
        <v>61</v>
      </c>
      <c r="M15" s="21">
        <v>349</v>
      </c>
      <c r="N15" s="21">
        <v>253</v>
      </c>
      <c r="O15" s="26">
        <f t="shared" si="0"/>
        <v>708</v>
      </c>
      <c r="P15" s="23"/>
    </row>
    <row r="16" spans="1:16" x14ac:dyDescent="0.25">
      <c r="A16" s="9"/>
      <c r="B16" s="10"/>
      <c r="C16" s="10"/>
      <c r="D16" s="10"/>
      <c r="E16" s="18"/>
      <c r="F16" s="18"/>
      <c r="G16" s="35"/>
      <c r="I16" s="24" t="s">
        <v>43</v>
      </c>
      <c r="J16" s="25" t="s">
        <v>44</v>
      </c>
      <c r="K16" s="21">
        <v>14</v>
      </c>
      <c r="L16" s="21">
        <v>424</v>
      </c>
      <c r="M16" s="21">
        <v>1471</v>
      </c>
      <c r="N16" s="21">
        <v>525</v>
      </c>
      <c r="O16" s="26">
        <f t="shared" si="0"/>
        <v>2434</v>
      </c>
      <c r="P16" s="23"/>
    </row>
    <row r="17" spans="1:16" x14ac:dyDescent="0.25">
      <c r="A17" s="9"/>
      <c r="B17" s="18"/>
      <c r="C17" s="10"/>
      <c r="D17" s="18"/>
      <c r="E17" s="18"/>
      <c r="F17" s="18"/>
      <c r="G17" s="35"/>
      <c r="I17" s="24" t="s">
        <v>45</v>
      </c>
      <c r="J17" s="25" t="s">
        <v>46</v>
      </c>
      <c r="K17" s="21">
        <v>8</v>
      </c>
      <c r="L17" s="21">
        <v>53</v>
      </c>
      <c r="M17" s="21">
        <v>909</v>
      </c>
      <c r="N17" s="21">
        <v>72</v>
      </c>
      <c r="O17" s="26">
        <f t="shared" si="0"/>
        <v>1042</v>
      </c>
      <c r="P17" s="23"/>
    </row>
    <row r="18" spans="1:16" ht="15.75" thickBot="1" x14ac:dyDescent="0.3">
      <c r="A18" s="9"/>
      <c r="B18" s="10"/>
      <c r="C18" s="10"/>
      <c r="D18" s="37"/>
      <c r="E18" s="18"/>
      <c r="F18" s="38"/>
      <c r="G18" s="35"/>
      <c r="I18" s="24" t="s">
        <v>47</v>
      </c>
      <c r="J18" s="25" t="s">
        <v>48</v>
      </c>
      <c r="K18" s="21">
        <v>15</v>
      </c>
      <c r="L18" s="21">
        <v>220</v>
      </c>
      <c r="M18" s="21">
        <v>41889</v>
      </c>
      <c r="N18" s="21">
        <v>3000</v>
      </c>
      <c r="O18" s="26">
        <f t="shared" si="0"/>
        <v>45124</v>
      </c>
      <c r="P18" s="23"/>
    </row>
    <row r="19" spans="1:16" ht="15.75" thickBot="1" x14ac:dyDescent="0.3">
      <c r="A19" s="28" t="s">
        <v>23</v>
      </c>
      <c r="B19" s="29"/>
      <c r="C19" s="29"/>
      <c r="D19" s="39"/>
      <c r="E19" s="30">
        <f>SUM(E11:E17)</f>
        <v>103545</v>
      </c>
      <c r="F19" s="40">
        <f>SUM(F11:F17)</f>
        <v>99690</v>
      </c>
      <c r="G19" s="41">
        <f>+(F19-E19)/E19</f>
        <v>-3.7230189772562657E-2</v>
      </c>
      <c r="I19" s="24" t="s">
        <v>49</v>
      </c>
      <c r="J19" s="25" t="s">
        <v>50</v>
      </c>
      <c r="K19" s="21">
        <v>6</v>
      </c>
      <c r="L19" s="21">
        <v>127</v>
      </c>
      <c r="M19" s="21">
        <v>750</v>
      </c>
      <c r="N19" s="21">
        <v>825</v>
      </c>
      <c r="O19" s="26">
        <f t="shared" si="0"/>
        <v>1708</v>
      </c>
      <c r="P19" s="23"/>
    </row>
    <row r="20" spans="1:16" x14ac:dyDescent="0.25">
      <c r="A20" s="42"/>
      <c r="B20" s="42"/>
      <c r="C20" s="42"/>
      <c r="D20" s="42"/>
      <c r="E20" s="42"/>
      <c r="F20" s="42"/>
      <c r="I20" s="24" t="s">
        <v>51</v>
      </c>
      <c r="J20" s="25" t="s">
        <v>52</v>
      </c>
      <c r="K20" s="21">
        <v>4</v>
      </c>
      <c r="L20" s="21">
        <v>126</v>
      </c>
      <c r="M20" s="21">
        <v>6302</v>
      </c>
      <c r="N20" s="21">
        <v>4145</v>
      </c>
      <c r="O20" s="26">
        <f t="shared" si="0"/>
        <v>10577</v>
      </c>
      <c r="P20" s="23"/>
    </row>
    <row r="21" spans="1:16" ht="15.75" thickBot="1" x14ac:dyDescent="0.3">
      <c r="I21" s="24" t="s">
        <v>53</v>
      </c>
      <c r="J21" s="25" t="s">
        <v>54</v>
      </c>
      <c r="K21" s="21">
        <v>2</v>
      </c>
      <c r="L21" s="21">
        <v>23</v>
      </c>
      <c r="M21" s="21">
        <v>128</v>
      </c>
      <c r="N21" s="21">
        <v>79</v>
      </c>
      <c r="O21" s="26">
        <f t="shared" si="0"/>
        <v>232</v>
      </c>
      <c r="P21" s="23"/>
    </row>
    <row r="22" spans="1:16" ht="29.25" thickBot="1" x14ac:dyDescent="0.3">
      <c r="A22" s="2" t="s">
        <v>0</v>
      </c>
      <c r="B22" s="327" t="s">
        <v>1</v>
      </c>
      <c r="C22" s="327"/>
      <c r="D22" s="327"/>
      <c r="E22" s="4" t="s">
        <v>55</v>
      </c>
      <c r="F22" s="4" t="s">
        <v>56</v>
      </c>
      <c r="G22" s="43" t="s">
        <v>30</v>
      </c>
      <c r="I22" s="24" t="s">
        <v>57</v>
      </c>
      <c r="J22" s="25" t="s">
        <v>58</v>
      </c>
      <c r="K22" s="21">
        <v>6</v>
      </c>
      <c r="L22" s="21">
        <v>77</v>
      </c>
      <c r="M22" s="21">
        <v>351</v>
      </c>
      <c r="N22" s="21">
        <v>224</v>
      </c>
      <c r="O22" s="26">
        <f t="shared" si="0"/>
        <v>658</v>
      </c>
      <c r="P22" s="23"/>
    </row>
    <row r="23" spans="1:16" x14ac:dyDescent="0.25">
      <c r="A23" s="9" t="s">
        <v>5</v>
      </c>
      <c r="B23" s="44" t="s">
        <v>6</v>
      </c>
      <c r="C23" s="45"/>
      <c r="D23" s="46">
        <v>28700</v>
      </c>
      <c r="E23" s="47">
        <v>986776136.84000003</v>
      </c>
      <c r="F23" s="48">
        <f>+F3</f>
        <v>437203394.67000002</v>
      </c>
      <c r="G23" s="49">
        <f>+(F23-E23)/E23</f>
        <v>-0.55693760889873456</v>
      </c>
      <c r="I23" s="24" t="s">
        <v>59</v>
      </c>
      <c r="J23" s="25" t="s">
        <v>60</v>
      </c>
      <c r="K23" s="21">
        <v>1</v>
      </c>
      <c r="L23" s="21">
        <v>21</v>
      </c>
      <c r="M23" s="21">
        <v>53</v>
      </c>
      <c r="N23" s="21">
        <v>54</v>
      </c>
      <c r="O23" s="26">
        <f t="shared" si="0"/>
        <v>129</v>
      </c>
      <c r="P23" s="23"/>
    </row>
    <row r="24" spans="1:16" x14ac:dyDescent="0.25">
      <c r="A24" s="9" t="s">
        <v>12</v>
      </c>
      <c r="B24" s="10">
        <v>29100</v>
      </c>
      <c r="C24" s="10"/>
      <c r="D24" s="10">
        <v>71000</v>
      </c>
      <c r="E24" s="50">
        <v>2507483094.4200001</v>
      </c>
      <c r="F24" s="51">
        <f>+F4</f>
        <v>2954486424.25</v>
      </c>
      <c r="G24" s="35">
        <f t="shared" ref="G24:G25" si="2">+(F24-E24)/E24</f>
        <v>0.17826773421712547</v>
      </c>
      <c r="I24" s="24" t="s">
        <v>61</v>
      </c>
      <c r="J24" s="25" t="s">
        <v>62</v>
      </c>
      <c r="K24" s="21">
        <v>8</v>
      </c>
      <c r="L24" s="21">
        <v>66</v>
      </c>
      <c r="M24" s="21">
        <v>550</v>
      </c>
      <c r="N24" s="21">
        <v>322</v>
      </c>
      <c r="O24" s="26">
        <f t="shared" si="0"/>
        <v>946</v>
      </c>
      <c r="P24" s="23"/>
    </row>
    <row r="25" spans="1:16" x14ac:dyDescent="0.25">
      <c r="A25" s="9" t="s">
        <v>15</v>
      </c>
      <c r="B25" s="10">
        <v>72000</v>
      </c>
      <c r="C25" s="10"/>
      <c r="D25" s="10">
        <v>87800</v>
      </c>
      <c r="E25" s="50">
        <v>257919550</v>
      </c>
      <c r="F25" s="51">
        <f>+F5</f>
        <v>248388600</v>
      </c>
      <c r="G25" s="35">
        <f t="shared" si="2"/>
        <v>-3.6953189473229155E-2</v>
      </c>
      <c r="I25" s="24" t="s">
        <v>63</v>
      </c>
      <c r="J25" s="25" t="s">
        <v>64</v>
      </c>
      <c r="K25" s="21">
        <v>1</v>
      </c>
      <c r="L25" s="21">
        <v>29</v>
      </c>
      <c r="M25" s="21">
        <v>219</v>
      </c>
      <c r="N25" s="21">
        <v>127</v>
      </c>
      <c r="O25" s="26">
        <f t="shared" si="0"/>
        <v>376</v>
      </c>
      <c r="P25" s="23"/>
    </row>
    <row r="26" spans="1:16" x14ac:dyDescent="0.25">
      <c r="A26" s="9" t="s">
        <v>18</v>
      </c>
      <c r="B26" s="10">
        <v>90600</v>
      </c>
      <c r="C26" s="10"/>
      <c r="D26" s="10">
        <v>341500</v>
      </c>
      <c r="E26" s="50">
        <v>71752018.5</v>
      </c>
      <c r="F26" s="51">
        <f>+F6</f>
        <v>51932597.5</v>
      </c>
      <c r="G26" s="35">
        <f>+(F26-E26)/E26</f>
        <v>-0.27622109334805683</v>
      </c>
      <c r="H26" s="52"/>
      <c r="I26" s="24" t="s">
        <v>65</v>
      </c>
      <c r="J26" s="25" t="s">
        <v>66</v>
      </c>
      <c r="K26" s="21">
        <v>1</v>
      </c>
      <c r="L26" s="21">
        <v>70</v>
      </c>
      <c r="M26" s="21">
        <v>1297</v>
      </c>
      <c r="N26" s="21">
        <v>42</v>
      </c>
      <c r="O26" s="26">
        <f t="shared" si="0"/>
        <v>1410</v>
      </c>
      <c r="P26" s="23"/>
    </row>
    <row r="27" spans="1:16" x14ac:dyDescent="0.25">
      <c r="A27" s="9"/>
      <c r="B27" s="10"/>
      <c r="C27" s="10"/>
      <c r="D27" s="10"/>
      <c r="E27" s="53"/>
      <c r="F27" s="53"/>
      <c r="G27" s="35"/>
      <c r="H27" s="52"/>
      <c r="I27" s="24" t="s">
        <v>67</v>
      </c>
      <c r="J27" s="25" t="s">
        <v>68</v>
      </c>
      <c r="K27" s="21">
        <v>2</v>
      </c>
      <c r="L27" s="21">
        <v>21</v>
      </c>
      <c r="M27" s="21">
        <v>2095</v>
      </c>
      <c r="N27" s="21">
        <v>236</v>
      </c>
      <c r="O27" s="26">
        <f t="shared" si="0"/>
        <v>2354</v>
      </c>
      <c r="P27" s="23"/>
    </row>
    <row r="28" spans="1:16" x14ac:dyDescent="0.25">
      <c r="A28" s="9"/>
      <c r="B28" s="10"/>
      <c r="C28" s="10"/>
      <c r="D28" s="10"/>
      <c r="E28" s="53"/>
      <c r="F28" s="53"/>
      <c r="G28" s="35"/>
      <c r="H28" s="52"/>
      <c r="I28" s="24" t="s">
        <v>69</v>
      </c>
      <c r="J28" s="25" t="s">
        <v>70</v>
      </c>
      <c r="K28" s="21">
        <v>114</v>
      </c>
      <c r="L28" s="21">
        <v>299</v>
      </c>
      <c r="M28" s="21">
        <v>512</v>
      </c>
      <c r="N28" s="21">
        <v>103</v>
      </c>
      <c r="O28" s="26">
        <f t="shared" si="0"/>
        <v>1028</v>
      </c>
      <c r="P28" s="23"/>
    </row>
    <row r="29" spans="1:16" x14ac:dyDescent="0.25">
      <c r="A29" s="9"/>
      <c r="B29" s="18"/>
      <c r="C29" s="10"/>
      <c r="D29" s="18"/>
      <c r="E29" s="53"/>
      <c r="F29" s="53"/>
      <c r="G29" s="35"/>
      <c r="H29" s="52"/>
      <c r="I29" s="24" t="s">
        <v>71</v>
      </c>
      <c r="J29" s="25" t="s">
        <v>72</v>
      </c>
      <c r="K29" s="21">
        <v>9</v>
      </c>
      <c r="L29" s="21">
        <v>48</v>
      </c>
      <c r="M29" s="21">
        <v>540</v>
      </c>
      <c r="N29" s="21">
        <v>44</v>
      </c>
      <c r="O29" s="26">
        <f t="shared" si="0"/>
        <v>641</v>
      </c>
      <c r="P29" s="23"/>
    </row>
    <row r="30" spans="1:16" ht="15.75" thickBot="1" x14ac:dyDescent="0.3">
      <c r="A30" s="9"/>
      <c r="B30" s="37"/>
      <c r="C30" s="37"/>
      <c r="D30" s="37"/>
      <c r="E30" s="54"/>
      <c r="F30" s="55"/>
      <c r="G30" s="35"/>
      <c r="H30" s="52"/>
      <c r="I30" s="24" t="s">
        <v>73</v>
      </c>
      <c r="J30" s="25" t="s">
        <v>74</v>
      </c>
      <c r="K30" s="21">
        <v>9</v>
      </c>
      <c r="L30" s="21"/>
      <c r="M30" s="21">
        <v>3</v>
      </c>
      <c r="N30" s="21">
        <v>2</v>
      </c>
      <c r="O30" s="26">
        <f t="shared" si="0"/>
        <v>14</v>
      </c>
      <c r="P30" s="23"/>
    </row>
    <row r="31" spans="1:16" ht="15.75" thickBot="1" x14ac:dyDescent="0.3">
      <c r="A31" s="28" t="s">
        <v>23</v>
      </c>
      <c r="B31" s="39"/>
      <c r="C31" s="39"/>
      <c r="D31" s="39"/>
      <c r="E31" s="56">
        <f>SUM(E23:E29)</f>
        <v>3823930799.7600002</v>
      </c>
      <c r="F31" s="57">
        <f>SUM(F23:F29)</f>
        <v>3692011016.4200001</v>
      </c>
      <c r="G31" s="41">
        <f>+(F31-E31)/E31</f>
        <v>-3.4498475586503756E-2</v>
      </c>
      <c r="H31" s="52"/>
      <c r="I31" s="24" t="s">
        <v>75</v>
      </c>
      <c r="J31" s="25" t="s">
        <v>76</v>
      </c>
      <c r="K31" s="21">
        <v>3</v>
      </c>
      <c r="L31" s="21">
        <v>20</v>
      </c>
      <c r="M31" s="21">
        <v>88</v>
      </c>
      <c r="N31" s="21">
        <v>34</v>
      </c>
      <c r="O31" s="26">
        <f t="shared" si="0"/>
        <v>145</v>
      </c>
      <c r="P31" s="23"/>
    </row>
    <row r="32" spans="1:16" ht="15.75" thickBot="1" x14ac:dyDescent="0.3">
      <c r="H32" s="52"/>
      <c r="I32" s="24" t="s">
        <v>77</v>
      </c>
      <c r="J32" s="25" t="s">
        <v>78</v>
      </c>
      <c r="K32" s="21">
        <v>40</v>
      </c>
      <c r="L32" s="21">
        <v>19</v>
      </c>
      <c r="M32" s="21">
        <v>1583</v>
      </c>
      <c r="N32" s="21">
        <v>455</v>
      </c>
      <c r="O32" s="26">
        <f>K32+L32+M32+N32</f>
        <v>2097</v>
      </c>
      <c r="P32" s="23"/>
    </row>
    <row r="33" spans="1:17" ht="21" customHeight="1" thickBot="1" x14ac:dyDescent="0.3">
      <c r="A33" s="329" t="s">
        <v>79</v>
      </c>
      <c r="B33" s="330"/>
      <c r="C33" s="330"/>
      <c r="D33" s="330"/>
      <c r="E33" s="330"/>
      <c r="F33" s="330"/>
      <c r="G33" s="331"/>
      <c r="H33" s="52"/>
      <c r="I33" s="58" t="s">
        <v>80</v>
      </c>
      <c r="J33" s="59" t="s">
        <v>81</v>
      </c>
      <c r="K33" s="21">
        <v>2</v>
      </c>
      <c r="L33" s="21">
        <v>1</v>
      </c>
      <c r="M33" s="21">
        <v>10</v>
      </c>
      <c r="N33" s="21">
        <v>9</v>
      </c>
      <c r="O33" s="60">
        <f>K33+L33+M33+N33</f>
        <v>22</v>
      </c>
      <c r="P33" s="23"/>
    </row>
    <row r="34" spans="1:17" ht="15.75" thickBot="1" x14ac:dyDescent="0.3">
      <c r="A34" s="61"/>
      <c r="B34" s="332" t="s">
        <v>82</v>
      </c>
      <c r="C34" s="333"/>
      <c r="D34" s="62"/>
      <c r="E34" s="352"/>
      <c r="F34" s="101"/>
      <c r="G34" s="63"/>
      <c r="I34" s="311" t="s">
        <v>23</v>
      </c>
      <c r="J34" s="312"/>
      <c r="K34" s="64">
        <f t="shared" ref="K34:M34" si="3">SUM(K4:K33)</f>
        <v>426</v>
      </c>
      <c r="L34" s="64">
        <f t="shared" si="3"/>
        <v>3081</v>
      </c>
      <c r="M34" s="64">
        <f t="shared" si="3"/>
        <v>79737</v>
      </c>
      <c r="N34" s="64">
        <f>SUM(N4:N33)</f>
        <v>16446</v>
      </c>
      <c r="O34" s="65">
        <f>SUM(O4:O33)</f>
        <v>99690</v>
      </c>
      <c r="P34" s="66"/>
    </row>
    <row r="35" spans="1:17" ht="15.75" thickBot="1" x14ac:dyDescent="0.3">
      <c r="A35" s="67" t="s">
        <v>83</v>
      </c>
      <c r="B35" s="68" t="s">
        <v>84</v>
      </c>
      <c r="C35" s="69" t="s">
        <v>85</v>
      </c>
      <c r="D35" s="70" t="s">
        <v>86</v>
      </c>
      <c r="E35" s="62" t="s">
        <v>87</v>
      </c>
      <c r="F35" s="71" t="s">
        <v>88</v>
      </c>
      <c r="G35" s="71" t="s">
        <v>89</v>
      </c>
      <c r="H35" s="351"/>
      <c r="I35" s="72"/>
      <c r="J35" s="72"/>
      <c r="K35" s="73"/>
      <c r="L35" s="73"/>
      <c r="M35" s="73"/>
      <c r="N35" s="73"/>
      <c r="O35" s="73"/>
    </row>
    <row r="36" spans="1:17" ht="15.75" thickBot="1" x14ac:dyDescent="0.3">
      <c r="A36" s="74" t="s">
        <v>90</v>
      </c>
      <c r="B36" s="75">
        <v>70</v>
      </c>
      <c r="C36" s="76">
        <v>356</v>
      </c>
      <c r="D36" s="77">
        <f>SUM(B36:C36)</f>
        <v>426</v>
      </c>
      <c r="E36" s="78">
        <f>+B36/D36</f>
        <v>0.16431924882629109</v>
      </c>
      <c r="F36" s="78">
        <f>+C36/D36</f>
        <v>0.83568075117370888</v>
      </c>
      <c r="G36" s="79">
        <f>+D36/$D$40</f>
        <v>4.2732470659043037E-3</v>
      </c>
      <c r="H36" s="351"/>
      <c r="I36" s="311" t="s">
        <v>91</v>
      </c>
      <c r="J36" s="312"/>
      <c r="K36" s="312"/>
      <c r="L36" s="312"/>
      <c r="M36" s="312"/>
      <c r="N36" s="312"/>
      <c r="O36" s="313"/>
    </row>
    <row r="37" spans="1:17" ht="30" thickBot="1" x14ac:dyDescent="0.3">
      <c r="A37" s="80" t="s">
        <v>92</v>
      </c>
      <c r="B37" s="75">
        <v>663</v>
      </c>
      <c r="C37" s="76">
        <v>2418</v>
      </c>
      <c r="D37" s="77">
        <f t="shared" ref="D37:D39" si="4">SUM(B37:C37)</f>
        <v>3081</v>
      </c>
      <c r="E37" s="81">
        <f t="shared" ref="E37:E38" si="5">+B37/D37</f>
        <v>0.21518987341772153</v>
      </c>
      <c r="F37" s="78">
        <f>+C37/D37</f>
        <v>0.78481012658227844</v>
      </c>
      <c r="G37" s="82">
        <f>+D37/$D$40</f>
        <v>3.0905808004814926E-2</v>
      </c>
      <c r="H37" s="351"/>
      <c r="I37" s="83" t="s">
        <v>7</v>
      </c>
      <c r="J37" s="84"/>
      <c r="K37" s="85" t="s">
        <v>8</v>
      </c>
      <c r="L37" s="86" t="s">
        <v>9</v>
      </c>
      <c r="M37" s="86" t="s">
        <v>10</v>
      </c>
      <c r="N37" s="87" t="s">
        <v>5</v>
      </c>
      <c r="O37" s="85" t="s">
        <v>11</v>
      </c>
    </row>
    <row r="38" spans="1:17" ht="18.75" customHeight="1" x14ac:dyDescent="0.25">
      <c r="A38" s="80" t="s">
        <v>93</v>
      </c>
      <c r="B38" s="75">
        <v>5512</v>
      </c>
      <c r="C38" s="76">
        <v>10934</v>
      </c>
      <c r="D38" s="77">
        <f t="shared" si="4"/>
        <v>16446</v>
      </c>
      <c r="E38" s="81">
        <f t="shared" si="5"/>
        <v>0.33515748510276056</v>
      </c>
      <c r="F38" s="78">
        <f>+C38/D38</f>
        <v>0.66484251489723944</v>
      </c>
      <c r="G38" s="82">
        <f>+D38/$D$40</f>
        <v>0.1649714113752633</v>
      </c>
      <c r="H38" s="351"/>
      <c r="I38" s="19" t="s">
        <v>13</v>
      </c>
      <c r="J38" s="20" t="s">
        <v>14</v>
      </c>
      <c r="K38" s="21">
        <v>452050</v>
      </c>
      <c r="L38" s="21">
        <v>5187600</v>
      </c>
      <c r="M38" s="21">
        <v>20243050</v>
      </c>
      <c r="N38" s="21">
        <v>5911650</v>
      </c>
      <c r="O38" s="22">
        <f>K38+L38+M38+N38</f>
        <v>31794350</v>
      </c>
      <c r="P38" s="88"/>
      <c r="Q38" s="89"/>
    </row>
    <row r="39" spans="1:17" ht="20.25" customHeight="1" thickBot="1" x14ac:dyDescent="0.3">
      <c r="A39" s="90" t="s">
        <v>94</v>
      </c>
      <c r="B39" s="91">
        <v>21995</v>
      </c>
      <c r="C39" s="92">
        <v>57742</v>
      </c>
      <c r="D39" s="77">
        <f t="shared" si="4"/>
        <v>79737</v>
      </c>
      <c r="E39" s="93">
        <f>+B39/D39</f>
        <v>0.27584433826203647</v>
      </c>
      <c r="F39" s="78">
        <f>+C39/D39</f>
        <v>0.72415566173796353</v>
      </c>
      <c r="G39" s="94">
        <f>+D39/$D$40</f>
        <v>0.79984953355401744</v>
      </c>
      <c r="H39" s="351"/>
      <c r="I39" s="24" t="s">
        <v>16</v>
      </c>
      <c r="J39" s="25" t="s">
        <v>17</v>
      </c>
      <c r="K39" s="21">
        <v>2057250</v>
      </c>
      <c r="L39" s="21">
        <v>25597900</v>
      </c>
      <c r="M39" s="21">
        <v>159661490</v>
      </c>
      <c r="N39" s="21">
        <v>18529016.670000002</v>
      </c>
      <c r="O39" s="26">
        <f t="shared" ref="O39:O65" si="6">K39+L39+M39+N39</f>
        <v>205845656.67000002</v>
      </c>
      <c r="P39" s="88"/>
      <c r="Q39" s="89"/>
    </row>
    <row r="40" spans="1:17" ht="20.25" customHeight="1" thickBot="1" x14ac:dyDescent="0.3">
      <c r="A40" s="67" t="s">
        <v>23</v>
      </c>
      <c r="B40" s="95">
        <f>SUM(B36:B39)</f>
        <v>28240</v>
      </c>
      <c r="C40" s="96">
        <f>SUM(C36:C39)</f>
        <v>71450</v>
      </c>
      <c r="D40" s="97">
        <f>SUM(D36:D39)</f>
        <v>99690</v>
      </c>
      <c r="E40" s="98">
        <f>+B40/D40</f>
        <v>0.28327816230313974</v>
      </c>
      <c r="F40" s="99">
        <f>+C40/D40</f>
        <v>0.71672183769686026</v>
      </c>
      <c r="G40" s="100">
        <f>+B40/$B$40</f>
        <v>1</v>
      </c>
      <c r="H40" s="351"/>
      <c r="I40" s="24" t="s">
        <v>19</v>
      </c>
      <c r="J40" s="25" t="s">
        <v>20</v>
      </c>
      <c r="K40" s="21">
        <v>452050</v>
      </c>
      <c r="L40" s="21">
        <v>8814200</v>
      </c>
      <c r="M40" s="21">
        <v>29415600</v>
      </c>
      <c r="N40" s="21">
        <v>11093250</v>
      </c>
      <c r="O40" s="26">
        <f>K40+L40+M40+N40</f>
        <v>49775100</v>
      </c>
      <c r="P40" s="88"/>
      <c r="Q40" s="89"/>
    </row>
    <row r="41" spans="1:17" x14ac:dyDescent="0.25">
      <c r="A41" s="101"/>
      <c r="B41" s="101"/>
      <c r="C41" s="101"/>
      <c r="D41" s="101"/>
      <c r="E41" s="101"/>
      <c r="F41" s="101"/>
      <c r="H41" s="351"/>
      <c r="I41" s="24" t="s">
        <v>21</v>
      </c>
      <c r="J41" s="25" t="s">
        <v>22</v>
      </c>
      <c r="K41" s="21">
        <v>655850</v>
      </c>
      <c r="L41" s="21">
        <v>4864800</v>
      </c>
      <c r="M41" s="21">
        <v>17867050</v>
      </c>
      <c r="N41" s="21">
        <v>17239100</v>
      </c>
      <c r="O41" s="26">
        <f t="shared" si="6"/>
        <v>40626800</v>
      </c>
      <c r="P41" s="88"/>
      <c r="Q41" s="89"/>
    </row>
    <row r="42" spans="1:17" x14ac:dyDescent="0.25">
      <c r="H42" s="351"/>
      <c r="I42" s="24" t="s">
        <v>24</v>
      </c>
      <c r="J42" s="25" t="s">
        <v>25</v>
      </c>
      <c r="K42" s="21">
        <v>452050</v>
      </c>
      <c r="L42" s="21">
        <v>5758200</v>
      </c>
      <c r="M42" s="21">
        <v>22230200</v>
      </c>
      <c r="N42" s="21">
        <v>3472450</v>
      </c>
      <c r="O42" s="26">
        <f t="shared" si="6"/>
        <v>31912900</v>
      </c>
      <c r="P42" s="88"/>
      <c r="Q42" s="89"/>
    </row>
    <row r="43" spans="1:17" x14ac:dyDescent="0.25">
      <c r="H43" s="351"/>
      <c r="I43" s="24" t="s">
        <v>26</v>
      </c>
      <c r="J43" s="25" t="s">
        <v>27</v>
      </c>
      <c r="K43" s="21">
        <v>543350</v>
      </c>
      <c r="L43" s="21">
        <v>5397600</v>
      </c>
      <c r="M43" s="21">
        <v>26078150</v>
      </c>
      <c r="N43" s="21">
        <v>10528650</v>
      </c>
      <c r="O43" s="26">
        <f t="shared" si="6"/>
        <v>42547750</v>
      </c>
      <c r="P43" s="88"/>
      <c r="Q43" s="89"/>
    </row>
    <row r="44" spans="1:17" x14ac:dyDescent="0.25">
      <c r="H44" s="351"/>
      <c r="I44" s="24" t="s">
        <v>31</v>
      </c>
      <c r="J44" s="25" t="s">
        <v>32</v>
      </c>
      <c r="K44" s="21">
        <v>248250</v>
      </c>
      <c r="L44" s="21">
        <v>1273200</v>
      </c>
      <c r="M44" s="21">
        <v>3839100</v>
      </c>
      <c r="N44" s="21">
        <v>1179825</v>
      </c>
      <c r="O44" s="26">
        <f t="shared" si="6"/>
        <v>6540375</v>
      </c>
      <c r="P44" s="88"/>
      <c r="Q44" s="89"/>
    </row>
    <row r="45" spans="1:17" x14ac:dyDescent="0.25">
      <c r="H45" s="351"/>
      <c r="I45" s="24" t="s">
        <v>33</v>
      </c>
      <c r="J45" s="25" t="s">
        <v>34</v>
      </c>
      <c r="K45" s="21">
        <v>5882450</v>
      </c>
      <c r="L45" s="21">
        <v>46018800</v>
      </c>
      <c r="M45" s="21">
        <v>629941350</v>
      </c>
      <c r="N45" s="21">
        <v>85707450</v>
      </c>
      <c r="O45" s="26">
        <f t="shared" si="6"/>
        <v>767550050</v>
      </c>
      <c r="P45" s="88"/>
      <c r="Q45" s="89"/>
    </row>
    <row r="46" spans="1:17" x14ac:dyDescent="0.25">
      <c r="A46" s="72"/>
      <c r="B46" s="102"/>
      <c r="C46" s="102"/>
      <c r="D46" s="102"/>
      <c r="E46" s="102"/>
      <c r="H46" s="351"/>
      <c r="I46" s="24" t="s">
        <v>35</v>
      </c>
      <c r="J46" s="25" t="s">
        <v>36</v>
      </c>
      <c r="K46" s="21">
        <v>248250</v>
      </c>
      <c r="L46" s="21">
        <v>172800</v>
      </c>
      <c r="M46" s="21">
        <v>1373850</v>
      </c>
      <c r="N46" s="21">
        <v>594500</v>
      </c>
      <c r="O46" s="26">
        <f t="shared" si="6"/>
        <v>2389400</v>
      </c>
      <c r="P46" s="88"/>
      <c r="Q46" s="89"/>
    </row>
    <row r="47" spans="1:17" x14ac:dyDescent="0.25">
      <c r="H47" s="351"/>
      <c r="I47" s="24" t="s">
        <v>37</v>
      </c>
      <c r="J47" s="25" t="s">
        <v>38</v>
      </c>
      <c r="K47" s="21">
        <v>1744500</v>
      </c>
      <c r="L47" s="21">
        <v>7215600</v>
      </c>
      <c r="M47" s="21">
        <v>25223700</v>
      </c>
      <c r="N47" s="21">
        <v>3181000</v>
      </c>
      <c r="O47" s="26">
        <f t="shared" si="6"/>
        <v>37364800</v>
      </c>
      <c r="P47" s="88"/>
      <c r="Q47" s="89"/>
    </row>
    <row r="48" spans="1:17" ht="15.75" thickBot="1" x14ac:dyDescent="0.3">
      <c r="A48" s="322"/>
      <c r="B48" s="322"/>
      <c r="C48" s="322"/>
      <c r="D48" s="322"/>
      <c r="E48" s="322"/>
      <c r="F48" s="322"/>
      <c r="H48" s="351"/>
      <c r="I48" s="24" t="s">
        <v>39</v>
      </c>
      <c r="J48" s="25" t="s">
        <v>40</v>
      </c>
      <c r="K48" s="21">
        <v>2622850</v>
      </c>
      <c r="L48" s="21">
        <v>679800</v>
      </c>
      <c r="M48" s="21">
        <v>1340450</v>
      </c>
      <c r="N48" s="21">
        <v>1443500</v>
      </c>
      <c r="O48" s="26">
        <f t="shared" si="6"/>
        <v>6086600</v>
      </c>
      <c r="P48" s="88"/>
      <c r="Q48" s="89"/>
    </row>
    <row r="49" spans="1:22" ht="15.75" thickBot="1" x14ac:dyDescent="0.3">
      <c r="A49" s="322"/>
      <c r="B49" s="322"/>
      <c r="C49" s="322"/>
      <c r="D49" s="322"/>
      <c r="E49" s="322"/>
      <c r="F49" s="322"/>
      <c r="H49" s="351"/>
      <c r="I49" s="24" t="s">
        <v>41</v>
      </c>
      <c r="J49" s="25" t="s">
        <v>42</v>
      </c>
      <c r="K49" s="21">
        <v>6517299.5</v>
      </c>
      <c r="L49" s="21">
        <v>5008200</v>
      </c>
      <c r="M49" s="21">
        <v>16867550</v>
      </c>
      <c r="N49" s="21">
        <v>6835450</v>
      </c>
      <c r="O49" s="26">
        <f t="shared" si="6"/>
        <v>35228499.5</v>
      </c>
      <c r="P49" s="88"/>
      <c r="Q49" s="103" t="s">
        <v>95</v>
      </c>
      <c r="R49" s="323" t="s">
        <v>82</v>
      </c>
      <c r="S49" s="324"/>
      <c r="T49" s="104"/>
    </row>
    <row r="50" spans="1:22" ht="15.75" thickBot="1" x14ac:dyDescent="0.3">
      <c r="H50" s="351"/>
      <c r="I50" s="24" t="s">
        <v>43</v>
      </c>
      <c r="J50" s="25" t="s">
        <v>44</v>
      </c>
      <c r="K50" s="21">
        <v>1380500</v>
      </c>
      <c r="L50" s="21">
        <v>33567000</v>
      </c>
      <c r="M50" s="21">
        <v>82773450</v>
      </c>
      <c r="N50" s="21">
        <v>13943550</v>
      </c>
      <c r="O50" s="26">
        <f t="shared" si="6"/>
        <v>131664500</v>
      </c>
      <c r="P50" s="88"/>
      <c r="Q50" s="105" t="s">
        <v>96</v>
      </c>
      <c r="R50" s="106" t="s">
        <v>84</v>
      </c>
      <c r="S50" s="107" t="s">
        <v>85</v>
      </c>
      <c r="T50" s="108" t="s">
        <v>84</v>
      </c>
      <c r="U50" s="109" t="s">
        <v>23</v>
      </c>
    </row>
    <row r="51" spans="1:22" x14ac:dyDescent="0.25">
      <c r="H51" s="351"/>
      <c r="I51" s="24" t="s">
        <v>45</v>
      </c>
      <c r="J51" s="25" t="s">
        <v>46</v>
      </c>
      <c r="K51" s="21">
        <v>853249.5</v>
      </c>
      <c r="L51" s="21">
        <v>4146600</v>
      </c>
      <c r="M51" s="21">
        <v>34736500</v>
      </c>
      <c r="N51" s="21">
        <v>1981600</v>
      </c>
      <c r="O51" s="26">
        <f t="shared" si="6"/>
        <v>41717949.5</v>
      </c>
      <c r="P51" s="88"/>
      <c r="Q51" s="110" t="s">
        <v>97</v>
      </c>
      <c r="R51" s="111">
        <v>0</v>
      </c>
      <c r="S51" s="111" t="s">
        <v>98</v>
      </c>
      <c r="T51" s="112">
        <v>0</v>
      </c>
      <c r="U51" s="113">
        <f>SUM(R51:S51)</f>
        <v>0</v>
      </c>
    </row>
    <row r="52" spans="1:22" x14ac:dyDescent="0.25">
      <c r="H52" s="351"/>
      <c r="I52" s="24" t="s">
        <v>47</v>
      </c>
      <c r="J52" s="25" t="s">
        <v>48</v>
      </c>
      <c r="K52" s="21">
        <v>1503350</v>
      </c>
      <c r="L52" s="21">
        <v>17848200</v>
      </c>
      <c r="M52" s="21">
        <v>1268992725</v>
      </c>
      <c r="N52" s="21">
        <v>77037100</v>
      </c>
      <c r="O52" s="26">
        <f t="shared" si="6"/>
        <v>1365381375</v>
      </c>
      <c r="P52" s="88"/>
      <c r="Q52" s="114" t="s">
        <v>99</v>
      </c>
      <c r="R52" s="115">
        <v>944</v>
      </c>
      <c r="S52" s="115">
        <v>1770</v>
      </c>
      <c r="T52" s="112">
        <f>-R52</f>
        <v>-944</v>
      </c>
      <c r="U52" s="113">
        <f t="shared" ref="U52:U56" si="7">SUM(R52:S52)</f>
        <v>2714</v>
      </c>
    </row>
    <row r="53" spans="1:22" x14ac:dyDescent="0.25">
      <c r="H53" s="351"/>
      <c r="I53" s="24" t="s">
        <v>49</v>
      </c>
      <c r="J53" s="25" t="s">
        <v>50</v>
      </c>
      <c r="K53" s="21">
        <v>660700</v>
      </c>
      <c r="L53" s="21">
        <v>10448400</v>
      </c>
      <c r="M53" s="21">
        <v>35405300</v>
      </c>
      <c r="N53" s="21">
        <v>21990450</v>
      </c>
      <c r="O53" s="26">
        <f t="shared" si="6"/>
        <v>68504850</v>
      </c>
      <c r="P53" s="88"/>
      <c r="Q53" s="114" t="s">
        <v>100</v>
      </c>
      <c r="R53" s="115">
        <v>6158</v>
      </c>
      <c r="S53" s="115">
        <v>14468</v>
      </c>
      <c r="T53" s="112">
        <f t="shared" ref="T53:T56" si="8">-R53</f>
        <v>-6158</v>
      </c>
      <c r="U53" s="113">
        <f t="shared" si="7"/>
        <v>20626</v>
      </c>
    </row>
    <row r="54" spans="1:22" x14ac:dyDescent="0.25">
      <c r="H54" s="351"/>
      <c r="I54" s="24" t="s">
        <v>51</v>
      </c>
      <c r="J54" s="25" t="s">
        <v>52</v>
      </c>
      <c r="K54" s="21">
        <v>467500</v>
      </c>
      <c r="L54" s="21">
        <v>10487400</v>
      </c>
      <c r="M54" s="21">
        <v>234210878</v>
      </c>
      <c r="N54" s="21">
        <v>109307903</v>
      </c>
      <c r="O54" s="26">
        <f t="shared" si="6"/>
        <v>354473681</v>
      </c>
      <c r="P54" s="88"/>
      <c r="Q54" s="114" t="s">
        <v>101</v>
      </c>
      <c r="R54" s="115">
        <v>9291</v>
      </c>
      <c r="S54" s="115">
        <v>24824</v>
      </c>
      <c r="T54" s="112">
        <f t="shared" si="8"/>
        <v>-9291</v>
      </c>
      <c r="U54" s="113">
        <f t="shared" si="7"/>
        <v>34115</v>
      </c>
    </row>
    <row r="55" spans="1:22" x14ac:dyDescent="0.25">
      <c r="H55" s="351"/>
      <c r="I55" s="24" t="s">
        <v>53</v>
      </c>
      <c r="J55" s="25" t="s">
        <v>54</v>
      </c>
      <c r="K55" s="21">
        <v>248250</v>
      </c>
      <c r="L55" s="21">
        <v>1930200</v>
      </c>
      <c r="M55" s="21">
        <v>5826200</v>
      </c>
      <c r="N55" s="21">
        <v>2160600</v>
      </c>
      <c r="O55" s="26">
        <f t="shared" si="6"/>
        <v>10165250</v>
      </c>
      <c r="P55" s="88"/>
      <c r="Q55" s="114" t="s">
        <v>102</v>
      </c>
      <c r="R55" s="115">
        <v>7051</v>
      </c>
      <c r="S55" s="115">
        <v>18604</v>
      </c>
      <c r="T55" s="112">
        <f t="shared" si="8"/>
        <v>-7051</v>
      </c>
      <c r="U55" s="113">
        <f t="shared" si="7"/>
        <v>25655</v>
      </c>
    </row>
    <row r="56" spans="1:22" x14ac:dyDescent="0.25">
      <c r="H56" s="351"/>
      <c r="I56" s="24" t="s">
        <v>57</v>
      </c>
      <c r="J56" s="25" t="s">
        <v>58</v>
      </c>
      <c r="K56" s="21">
        <v>655850</v>
      </c>
      <c r="L56" s="21">
        <v>6345000</v>
      </c>
      <c r="M56" s="21">
        <v>15414150</v>
      </c>
      <c r="N56" s="21">
        <v>6149500</v>
      </c>
      <c r="O56" s="26">
        <f t="shared" si="6"/>
        <v>28564500</v>
      </c>
      <c r="P56" s="88"/>
      <c r="Q56" s="114" t="s">
        <v>103</v>
      </c>
      <c r="R56" s="115">
        <v>4796</v>
      </c>
      <c r="S56" s="115">
        <v>11784</v>
      </c>
      <c r="T56" s="112">
        <f t="shared" si="8"/>
        <v>-4796</v>
      </c>
      <c r="U56" s="113">
        <f t="shared" si="7"/>
        <v>16580</v>
      </c>
      <c r="V56" s="116"/>
    </row>
    <row r="57" spans="1:22" x14ac:dyDescent="0.25">
      <c r="H57" s="351"/>
      <c r="I57" s="24" t="s">
        <v>59</v>
      </c>
      <c r="J57" s="25" t="s">
        <v>60</v>
      </c>
      <c r="K57" s="21">
        <v>101900</v>
      </c>
      <c r="L57" s="21">
        <v>1700400</v>
      </c>
      <c r="M57" s="21">
        <v>2525800</v>
      </c>
      <c r="N57" s="21">
        <v>1457400</v>
      </c>
      <c r="O57" s="26">
        <f t="shared" si="6"/>
        <v>5785500</v>
      </c>
      <c r="P57" s="88"/>
      <c r="Q57" s="117" t="s">
        <v>23</v>
      </c>
      <c r="R57" s="118">
        <f>SUM(R51:R56)</f>
        <v>28240</v>
      </c>
      <c r="S57" s="118">
        <f>SUM(S51:S56)</f>
        <v>71450</v>
      </c>
      <c r="T57" s="119">
        <f t="shared" ref="T57" si="9">SUM(T51:T56)</f>
        <v>-28240</v>
      </c>
      <c r="U57" s="119">
        <f>SUM(U51:U56)</f>
        <v>99690</v>
      </c>
    </row>
    <row r="58" spans="1:22" x14ac:dyDescent="0.25">
      <c r="H58" s="351"/>
      <c r="I58" s="24" t="s">
        <v>61</v>
      </c>
      <c r="J58" s="25" t="s">
        <v>62</v>
      </c>
      <c r="K58" s="21">
        <v>859650</v>
      </c>
      <c r="L58" s="21">
        <v>5451600</v>
      </c>
      <c r="M58" s="21">
        <v>24334950</v>
      </c>
      <c r="N58" s="21">
        <v>8608750</v>
      </c>
      <c r="O58" s="26">
        <f t="shared" si="6"/>
        <v>39254950</v>
      </c>
      <c r="P58" s="88"/>
      <c r="Q58" s="23"/>
      <c r="R58" s="23"/>
      <c r="S58" s="23"/>
      <c r="T58" s="23"/>
    </row>
    <row r="59" spans="1:22" ht="15.75" thickBot="1" x14ac:dyDescent="0.3">
      <c r="H59" s="351"/>
      <c r="I59" s="24" t="s">
        <v>63</v>
      </c>
      <c r="J59" s="25" t="s">
        <v>64</v>
      </c>
      <c r="K59" s="21">
        <v>117350</v>
      </c>
      <c r="L59" s="21">
        <v>2391600</v>
      </c>
      <c r="M59" s="21">
        <v>9234950</v>
      </c>
      <c r="N59" s="21">
        <v>3464000</v>
      </c>
      <c r="O59" s="26">
        <f t="shared" si="6"/>
        <v>15207900</v>
      </c>
      <c r="P59" s="88"/>
      <c r="Q59" s="23"/>
      <c r="R59" s="23"/>
      <c r="S59" s="23"/>
      <c r="T59" s="23"/>
    </row>
    <row r="60" spans="1:22" ht="15.75" thickBot="1" x14ac:dyDescent="0.3">
      <c r="H60" s="351"/>
      <c r="I60" s="24" t="s">
        <v>65</v>
      </c>
      <c r="J60" s="25" t="s">
        <v>66</v>
      </c>
      <c r="K60" s="21">
        <v>91300</v>
      </c>
      <c r="L60" s="21">
        <v>5760000</v>
      </c>
      <c r="M60" s="21">
        <v>63872500</v>
      </c>
      <c r="N60" s="21">
        <v>1172700</v>
      </c>
      <c r="O60" s="26">
        <f t="shared" si="6"/>
        <v>70896500</v>
      </c>
      <c r="P60" s="88"/>
      <c r="Q60" s="23"/>
      <c r="R60" s="325" t="s">
        <v>82</v>
      </c>
      <c r="S60" s="326"/>
      <c r="T60" s="120"/>
    </row>
    <row r="61" spans="1:22" ht="15.75" thickBot="1" x14ac:dyDescent="0.3">
      <c r="H61" s="351"/>
      <c r="I61" s="24" t="s">
        <v>67</v>
      </c>
      <c r="J61" s="25" t="s">
        <v>68</v>
      </c>
      <c r="K61" s="21">
        <v>208650</v>
      </c>
      <c r="L61" s="21">
        <v>1711800</v>
      </c>
      <c r="M61" s="21">
        <v>90322750</v>
      </c>
      <c r="N61" s="21">
        <v>6740700</v>
      </c>
      <c r="O61" s="26">
        <f t="shared" si="6"/>
        <v>98983900</v>
      </c>
      <c r="P61" s="88"/>
      <c r="Q61" s="105" t="s">
        <v>83</v>
      </c>
      <c r="R61" s="121" t="s">
        <v>84</v>
      </c>
      <c r="S61" s="122" t="s">
        <v>85</v>
      </c>
      <c r="T61" s="108" t="s">
        <v>23</v>
      </c>
      <c r="U61" s="1" t="s">
        <v>104</v>
      </c>
      <c r="V61" s="1" t="s">
        <v>105</v>
      </c>
    </row>
    <row r="62" spans="1:22" ht="15.75" thickBot="1" x14ac:dyDescent="0.3">
      <c r="H62" s="351"/>
      <c r="I62" s="24" t="s">
        <v>69</v>
      </c>
      <c r="J62" s="25" t="s">
        <v>70</v>
      </c>
      <c r="K62" s="21">
        <v>12169250</v>
      </c>
      <c r="L62" s="21">
        <v>23421900</v>
      </c>
      <c r="M62" s="21">
        <v>30685800</v>
      </c>
      <c r="N62" s="21">
        <v>2830550</v>
      </c>
      <c r="O62" s="26">
        <f t="shared" si="6"/>
        <v>69107500</v>
      </c>
      <c r="P62" s="88"/>
      <c r="Q62" s="123" t="s">
        <v>90</v>
      </c>
      <c r="R62" s="124">
        <f t="shared" ref="R62:S65" si="10">B36</f>
        <v>70</v>
      </c>
      <c r="S62" s="124">
        <f t="shared" si="10"/>
        <v>356</v>
      </c>
      <c r="T62" s="125">
        <f>SUM(R62:S62)</f>
        <v>426</v>
      </c>
      <c r="U62" s="88"/>
      <c r="V62" s="88"/>
    </row>
    <row r="63" spans="1:22" ht="15.75" thickBot="1" x14ac:dyDescent="0.3">
      <c r="H63" s="351"/>
      <c r="I63" s="24" t="s">
        <v>71</v>
      </c>
      <c r="J63" s="25" t="s">
        <v>72</v>
      </c>
      <c r="K63" s="21">
        <v>1317150</v>
      </c>
      <c r="L63" s="21">
        <v>3885000</v>
      </c>
      <c r="M63" s="21">
        <v>28278400</v>
      </c>
      <c r="N63" s="21">
        <v>1237850</v>
      </c>
      <c r="O63" s="26">
        <f t="shared" si="6"/>
        <v>34718400</v>
      </c>
      <c r="P63" s="88"/>
      <c r="Q63" s="80" t="s">
        <v>92</v>
      </c>
      <c r="R63" s="124">
        <f t="shared" si="10"/>
        <v>663</v>
      </c>
      <c r="S63" s="124">
        <f t="shared" si="10"/>
        <v>2418</v>
      </c>
      <c r="T63" s="125">
        <f t="shared" ref="T63:T65" si="11">SUM(R63:S63)</f>
        <v>3081</v>
      </c>
      <c r="U63" s="88"/>
      <c r="V63" s="88"/>
    </row>
    <row r="64" spans="1:22" ht="15.75" thickBot="1" x14ac:dyDescent="0.3">
      <c r="H64" s="351"/>
      <c r="I64" s="24" t="s">
        <v>73</v>
      </c>
      <c r="J64" s="25" t="s">
        <v>74</v>
      </c>
      <c r="K64" s="21">
        <v>2562300</v>
      </c>
      <c r="L64" s="21"/>
      <c r="M64" s="21">
        <v>132100</v>
      </c>
      <c r="N64" s="21">
        <v>57400</v>
      </c>
      <c r="O64" s="26">
        <f t="shared" si="6"/>
        <v>2751800</v>
      </c>
      <c r="P64" s="88"/>
      <c r="Q64" s="80" t="s">
        <v>93</v>
      </c>
      <c r="R64" s="124">
        <f t="shared" si="10"/>
        <v>5512</v>
      </c>
      <c r="S64" s="124">
        <f t="shared" si="10"/>
        <v>10934</v>
      </c>
      <c r="T64" s="125">
        <f t="shared" si="11"/>
        <v>16446</v>
      </c>
      <c r="U64" s="88"/>
      <c r="V64" s="88"/>
    </row>
    <row r="65" spans="8:22" ht="15.75" thickBot="1" x14ac:dyDescent="0.3">
      <c r="H65" s="351"/>
      <c r="I65" s="24" t="s">
        <v>75</v>
      </c>
      <c r="J65" s="25" t="s">
        <v>76</v>
      </c>
      <c r="K65" s="21">
        <v>365600</v>
      </c>
      <c r="L65" s="21">
        <v>1693800</v>
      </c>
      <c r="M65" s="21">
        <v>4226800</v>
      </c>
      <c r="N65" s="21">
        <v>919850</v>
      </c>
      <c r="O65" s="26">
        <f t="shared" si="6"/>
        <v>7206050</v>
      </c>
      <c r="P65" s="88"/>
      <c r="Q65" s="90" t="s">
        <v>94</v>
      </c>
      <c r="R65" s="126">
        <f t="shared" si="10"/>
        <v>21995</v>
      </c>
      <c r="S65" s="124">
        <f t="shared" si="10"/>
        <v>57742</v>
      </c>
      <c r="T65" s="125">
        <f t="shared" si="11"/>
        <v>79737</v>
      </c>
      <c r="U65" s="88"/>
      <c r="V65" s="88"/>
    </row>
    <row r="66" spans="8:22" ht="15.75" thickBot="1" x14ac:dyDescent="0.3">
      <c r="H66" s="351"/>
      <c r="I66" s="24" t="s">
        <v>77</v>
      </c>
      <c r="J66" s="25" t="s">
        <v>78</v>
      </c>
      <c r="K66" s="21">
        <v>6290048.5</v>
      </c>
      <c r="L66" s="21">
        <v>1524600</v>
      </c>
      <c r="M66" s="21">
        <v>68821631.25</v>
      </c>
      <c r="N66" s="21">
        <v>12170650</v>
      </c>
      <c r="O66" s="26">
        <f>K66+L66+M66+N66</f>
        <v>88806929.75</v>
      </c>
      <c r="P66" s="88"/>
      <c r="Q66" s="105" t="s">
        <v>23</v>
      </c>
      <c r="R66" s="127">
        <f>SUM(R62:R65)</f>
        <v>28240</v>
      </c>
      <c r="S66" s="127">
        <f t="shared" ref="S66:T66" si="12">SUM(S62:S65)</f>
        <v>71450</v>
      </c>
      <c r="T66" s="127">
        <f t="shared" si="12"/>
        <v>99690</v>
      </c>
      <c r="U66" s="88"/>
    </row>
    <row r="67" spans="8:22" ht="15.75" thickBot="1" x14ac:dyDescent="0.3">
      <c r="H67" s="351"/>
      <c r="I67" s="58" t="s">
        <v>80</v>
      </c>
      <c r="J67" s="59" t="s">
        <v>81</v>
      </c>
      <c r="K67" s="21">
        <v>203800</v>
      </c>
      <c r="L67" s="21">
        <v>86400</v>
      </c>
      <c r="M67" s="21">
        <v>610000</v>
      </c>
      <c r="N67" s="21">
        <v>257000</v>
      </c>
      <c r="O67" s="60">
        <f>K67+L67+M67+N67</f>
        <v>1157200</v>
      </c>
      <c r="P67" s="88"/>
      <c r="Q67" s="88"/>
    </row>
    <row r="68" spans="8:22" ht="15.75" thickBot="1" x14ac:dyDescent="0.3">
      <c r="H68" s="351"/>
      <c r="I68" s="311" t="s">
        <v>23</v>
      </c>
      <c r="J68" s="312"/>
      <c r="K68" s="349">
        <f t="shared" ref="K68:N68" si="13">SUM(K38:K67)</f>
        <v>51932597.5</v>
      </c>
      <c r="L68" s="349">
        <f t="shared" si="13"/>
        <v>248388600</v>
      </c>
      <c r="M68" s="349">
        <f t="shared" si="13"/>
        <v>2954486424.25</v>
      </c>
      <c r="N68" s="349">
        <f t="shared" si="13"/>
        <v>437203394.67000002</v>
      </c>
      <c r="O68" s="350">
        <f>SUM(O38:O67)</f>
        <v>3692011016.4200001</v>
      </c>
    </row>
    <row r="69" spans="8:22" ht="15.75" thickBot="1" x14ac:dyDescent="0.3">
      <c r="H69" s="351"/>
      <c r="I69" s="72"/>
      <c r="J69" s="72"/>
      <c r="K69" s="102"/>
      <c r="L69" s="102"/>
      <c r="M69" s="102"/>
      <c r="N69" s="102"/>
      <c r="O69" s="102"/>
    </row>
    <row r="70" spans="8:22" ht="15.75" thickBot="1" x14ac:dyDescent="0.3">
      <c r="H70" s="351"/>
      <c r="I70" s="311" t="s">
        <v>106</v>
      </c>
      <c r="J70" s="312"/>
      <c r="K70" s="312"/>
      <c r="L70" s="312"/>
      <c r="M70" s="312"/>
      <c r="N70" s="312"/>
      <c r="O70" s="313"/>
    </row>
    <row r="71" spans="8:22" ht="30" thickBot="1" x14ac:dyDescent="0.3">
      <c r="H71" s="351"/>
      <c r="I71" s="128" t="s">
        <v>7</v>
      </c>
      <c r="J71" s="129"/>
      <c r="K71" s="15" t="s">
        <v>8</v>
      </c>
      <c r="L71" s="15" t="s">
        <v>9</v>
      </c>
      <c r="M71" s="15" t="s">
        <v>10</v>
      </c>
      <c r="N71" s="130" t="s">
        <v>5</v>
      </c>
      <c r="O71" s="131" t="s">
        <v>107</v>
      </c>
      <c r="Q71" s="132" t="s">
        <v>0</v>
      </c>
      <c r="R71" s="133" t="s">
        <v>108</v>
      </c>
      <c r="S71" s="134" t="s">
        <v>109</v>
      </c>
      <c r="T71" s="134" t="s">
        <v>110</v>
      </c>
      <c r="U71" s="135" t="s">
        <v>111</v>
      </c>
    </row>
    <row r="72" spans="8:22" x14ac:dyDescent="0.25">
      <c r="H72" s="351"/>
      <c r="I72" s="19" t="s">
        <v>13</v>
      </c>
      <c r="J72" s="20" t="s">
        <v>14</v>
      </c>
      <c r="K72" s="136">
        <v>55.75</v>
      </c>
      <c r="L72" s="136">
        <v>53.078125</v>
      </c>
      <c r="M72" s="136">
        <v>50.520361990950228</v>
      </c>
      <c r="N72" s="136">
        <v>45.958333333333336</v>
      </c>
      <c r="O72" s="353">
        <v>48.114777618364421</v>
      </c>
      <c r="Q72" s="52" t="s">
        <v>5</v>
      </c>
      <c r="R72" s="33">
        <f>E3</f>
        <v>16446</v>
      </c>
      <c r="S72" s="137">
        <v>0.379720062793168</v>
      </c>
      <c r="T72" s="138">
        <f>F3</f>
        <v>437203394.67000002</v>
      </c>
      <c r="U72" s="139">
        <v>0.25691056375451099</v>
      </c>
    </row>
    <row r="73" spans="8:22" x14ac:dyDescent="0.25">
      <c r="H73" s="351"/>
      <c r="I73" s="24" t="s">
        <v>16</v>
      </c>
      <c r="J73" s="25" t="s">
        <v>17</v>
      </c>
      <c r="K73" s="136">
        <v>52.25</v>
      </c>
      <c r="L73" s="136">
        <v>52.670846394984324</v>
      </c>
      <c r="M73" s="136">
        <v>45.774626865671642</v>
      </c>
      <c r="N73" s="136">
        <v>45.461697112551562</v>
      </c>
      <c r="O73" s="353">
        <v>46.06245741539859</v>
      </c>
      <c r="Q73" s="52" t="s">
        <v>12</v>
      </c>
      <c r="R73" s="33">
        <f>E4</f>
        <v>79737</v>
      </c>
      <c r="S73" s="140">
        <v>0.58519848469181501</v>
      </c>
      <c r="T73" s="138">
        <f>F4</f>
        <v>2954486424.25</v>
      </c>
      <c r="U73" s="139">
        <v>0.66080061796761502</v>
      </c>
    </row>
    <row r="74" spans="8:22" x14ac:dyDescent="0.25">
      <c r="H74" s="351"/>
      <c r="I74" s="24" t="s">
        <v>19</v>
      </c>
      <c r="J74" s="25" t="s">
        <v>20</v>
      </c>
      <c r="K74" s="136">
        <v>62</v>
      </c>
      <c r="L74" s="136">
        <v>51.70754716981132</v>
      </c>
      <c r="M74" s="136">
        <v>50.927360774818403</v>
      </c>
      <c r="N74" s="136">
        <v>48.205546492659053</v>
      </c>
      <c r="O74" s="353">
        <v>49.570422535211264</v>
      </c>
      <c r="Q74" s="52" t="s">
        <v>15</v>
      </c>
      <c r="R74" s="33">
        <f>E5</f>
        <v>3081</v>
      </c>
      <c r="S74" s="140">
        <v>2.9131141839238209E-2</v>
      </c>
      <c r="T74" s="138">
        <f>F5</f>
        <v>248388600</v>
      </c>
      <c r="U74" s="139">
        <v>6.4117582571583578E-2</v>
      </c>
    </row>
    <row r="75" spans="8:22" x14ac:dyDescent="0.25">
      <c r="H75" s="351"/>
      <c r="I75" s="24" t="s">
        <v>21</v>
      </c>
      <c r="J75" s="25" t="s">
        <v>22</v>
      </c>
      <c r="K75" s="136">
        <v>62.833333333333336</v>
      </c>
      <c r="L75" s="136">
        <v>58.416666666666664</v>
      </c>
      <c r="M75" s="136">
        <v>51.669767441860465</v>
      </c>
      <c r="N75" s="136">
        <v>48.666666666666664</v>
      </c>
      <c r="O75" s="353">
        <v>51.002688172043008</v>
      </c>
      <c r="Q75" s="52" t="s">
        <v>18</v>
      </c>
      <c r="R75" s="33">
        <f>E6</f>
        <v>426</v>
      </c>
      <c r="S75" s="140">
        <v>5.9503106757785697E-3</v>
      </c>
      <c r="T75" s="138">
        <f>F6</f>
        <v>51932597.5</v>
      </c>
      <c r="U75" s="139">
        <v>1.81712357062906E-2</v>
      </c>
    </row>
    <row r="76" spans="8:22" ht="15.75" thickBot="1" x14ac:dyDescent="0.3">
      <c r="H76" s="351"/>
      <c r="I76" s="24" t="s">
        <v>24</v>
      </c>
      <c r="J76" s="25" t="s">
        <v>25</v>
      </c>
      <c r="K76" s="136">
        <v>57.5</v>
      </c>
      <c r="L76" s="136">
        <v>49.154929577464792</v>
      </c>
      <c r="M76" s="136">
        <v>48.460317460317462</v>
      </c>
      <c r="N76" s="136">
        <v>41.952483801295898</v>
      </c>
      <c r="O76" s="353">
        <v>44.05120481927711</v>
      </c>
      <c r="Q76" s="141" t="s">
        <v>112</v>
      </c>
      <c r="R76" s="142">
        <f>SUM(R72:R75)</f>
        <v>99690</v>
      </c>
      <c r="S76" s="143">
        <f>SUM(S72:S75)</f>
        <v>0.99999999999999989</v>
      </c>
      <c r="T76" s="144">
        <f>SUM(T72:T75)</f>
        <v>3692011016.4200001</v>
      </c>
      <c r="U76" s="145">
        <f>SUM(U72:U75)</f>
        <v>1.0000000000000002</v>
      </c>
    </row>
    <row r="77" spans="8:22" x14ac:dyDescent="0.25">
      <c r="H77" s="351"/>
      <c r="I77" s="24" t="s">
        <v>26</v>
      </c>
      <c r="J77" s="25" t="s">
        <v>27</v>
      </c>
      <c r="K77" s="136">
        <v>60.8</v>
      </c>
      <c r="L77" s="136">
        <v>50.873015873015873</v>
      </c>
      <c r="M77" s="136">
        <v>47.010443864229764</v>
      </c>
      <c r="N77" s="136">
        <v>44.141868512110726</v>
      </c>
      <c r="O77" s="353">
        <v>45.70262390670554</v>
      </c>
    </row>
    <row r="78" spans="8:22" x14ac:dyDescent="0.25">
      <c r="H78" s="351"/>
      <c r="I78" s="24" t="s">
        <v>31</v>
      </c>
      <c r="J78" s="25" t="s">
        <v>32</v>
      </c>
      <c r="K78" s="136">
        <v>43</v>
      </c>
      <c r="L78" s="136">
        <v>56.666666666666664</v>
      </c>
      <c r="M78" s="136">
        <v>52.555555555555557</v>
      </c>
      <c r="N78" s="136">
        <v>43.752941176470586</v>
      </c>
      <c r="O78" s="353">
        <v>47.755102040816325</v>
      </c>
    </row>
    <row r="79" spans="8:22" x14ac:dyDescent="0.25">
      <c r="H79" s="351"/>
      <c r="I79" s="24" t="s">
        <v>33</v>
      </c>
      <c r="J79" s="25" t="s">
        <v>34</v>
      </c>
      <c r="K79" s="136">
        <v>58.896551724137929</v>
      </c>
      <c r="L79" s="136">
        <v>54.855172413793106</v>
      </c>
      <c r="M79" s="136">
        <v>51.658231802561701</v>
      </c>
      <c r="N79" s="136">
        <v>42.652647204354281</v>
      </c>
      <c r="O79" s="353">
        <v>44.701267652618704</v>
      </c>
    </row>
    <row r="80" spans="8:22" x14ac:dyDescent="0.25">
      <c r="H80" s="351"/>
      <c r="I80" s="24" t="s">
        <v>35</v>
      </c>
      <c r="J80" s="25" t="s">
        <v>36</v>
      </c>
      <c r="K80" s="136">
        <v>46.5</v>
      </c>
      <c r="L80" s="136">
        <v>55</v>
      </c>
      <c r="M80" s="136">
        <v>51.5</v>
      </c>
      <c r="N80" s="136">
        <v>51.037037037037038</v>
      </c>
      <c r="O80" s="353">
        <v>51.20754716981132</v>
      </c>
    </row>
    <row r="81" spans="8:15" x14ac:dyDescent="0.25">
      <c r="H81" s="351"/>
      <c r="I81" s="24" t="s">
        <v>37</v>
      </c>
      <c r="J81" s="25" t="s">
        <v>38</v>
      </c>
      <c r="K81" s="136">
        <v>68.17647058823529</v>
      </c>
      <c r="L81" s="136">
        <v>59.022727272727273</v>
      </c>
      <c r="M81" s="136">
        <v>52.103448275862071</v>
      </c>
      <c r="N81" s="136">
        <v>41.494887525562369</v>
      </c>
      <c r="O81" s="353">
        <v>46.039436619718309</v>
      </c>
    </row>
    <row r="82" spans="8:15" x14ac:dyDescent="0.25">
      <c r="H82" s="351"/>
      <c r="I82" s="24" t="s">
        <v>39</v>
      </c>
      <c r="J82" s="25" t="s">
        <v>40</v>
      </c>
      <c r="K82" s="136">
        <v>57.642857142857146</v>
      </c>
      <c r="L82" s="136">
        <v>48.25</v>
      </c>
      <c r="M82" s="136">
        <v>56.679245283018865</v>
      </c>
      <c r="N82" s="136">
        <v>54.482758620689658</v>
      </c>
      <c r="O82" s="353">
        <v>55.54807692307692</v>
      </c>
    </row>
    <row r="83" spans="8:15" x14ac:dyDescent="0.25">
      <c r="H83" s="351"/>
      <c r="I83" s="24" t="s">
        <v>41</v>
      </c>
      <c r="J83" s="25" t="s">
        <v>42</v>
      </c>
      <c r="K83" s="136">
        <v>55.177777777777777</v>
      </c>
      <c r="L83" s="136">
        <v>45.049180327868854</v>
      </c>
      <c r="M83" s="136">
        <v>50.422924901185773</v>
      </c>
      <c r="N83" s="136">
        <v>44.097421203438394</v>
      </c>
      <c r="O83" s="353">
        <v>47.144067796610166</v>
      </c>
    </row>
    <row r="84" spans="8:15" x14ac:dyDescent="0.25">
      <c r="H84" s="351"/>
      <c r="I84" s="24" t="s">
        <v>43</v>
      </c>
      <c r="J84" s="25" t="s">
        <v>44</v>
      </c>
      <c r="K84" s="136">
        <v>54.285714285714285</v>
      </c>
      <c r="L84" s="136">
        <v>45.759433962264154</v>
      </c>
      <c r="M84" s="136">
        <v>53.605714285714285</v>
      </c>
      <c r="N84" s="136">
        <v>40.709721278042146</v>
      </c>
      <c r="O84" s="353">
        <v>44.449055053410028</v>
      </c>
    </row>
    <row r="85" spans="8:15" x14ac:dyDescent="0.25">
      <c r="H85" s="351"/>
      <c r="I85" s="24" t="s">
        <v>45</v>
      </c>
      <c r="J85" s="25" t="s">
        <v>46</v>
      </c>
      <c r="K85" s="136">
        <v>65.875</v>
      </c>
      <c r="L85" s="136">
        <v>48.056603773584904</v>
      </c>
      <c r="M85" s="136">
        <v>49.194444444444443</v>
      </c>
      <c r="N85" s="136">
        <v>35.039603960396036</v>
      </c>
      <c r="O85" s="353">
        <v>36.916506717850289</v>
      </c>
    </row>
    <row r="86" spans="8:15" x14ac:dyDescent="0.25">
      <c r="H86" s="351"/>
      <c r="I86" s="24" t="s">
        <v>47</v>
      </c>
      <c r="J86" s="25" t="s">
        <v>48</v>
      </c>
      <c r="K86" s="136">
        <v>62.93333333333333</v>
      </c>
      <c r="L86" s="136">
        <v>56.695454545454545</v>
      </c>
      <c r="M86" s="136">
        <v>51.167333333333332</v>
      </c>
      <c r="N86" s="136">
        <v>49.127981092888348</v>
      </c>
      <c r="O86" s="353">
        <v>49.305048311319915</v>
      </c>
    </row>
    <row r="87" spans="8:15" x14ac:dyDescent="0.25">
      <c r="H87" s="351"/>
      <c r="I87" s="24" t="s">
        <v>49</v>
      </c>
      <c r="J87" s="25" t="s">
        <v>50</v>
      </c>
      <c r="K87" s="136">
        <v>52.333333333333336</v>
      </c>
      <c r="L87" s="136">
        <v>53.433070866141733</v>
      </c>
      <c r="M87" s="136">
        <v>51.32121212121212</v>
      </c>
      <c r="N87" s="136">
        <v>47.13066666666667</v>
      </c>
      <c r="O87" s="353">
        <v>49.641686182669787</v>
      </c>
    </row>
    <row r="88" spans="8:15" x14ac:dyDescent="0.25">
      <c r="H88" s="351"/>
      <c r="I88" s="24" t="s">
        <v>51</v>
      </c>
      <c r="J88" s="25" t="s">
        <v>52</v>
      </c>
      <c r="K88" s="136">
        <v>64</v>
      </c>
      <c r="L88" s="136">
        <v>59</v>
      </c>
      <c r="M88" s="136">
        <v>53.823884197828711</v>
      </c>
      <c r="N88" s="136">
        <v>47.529990479212948</v>
      </c>
      <c r="O88" s="353">
        <v>50.139358986480097</v>
      </c>
    </row>
    <row r="89" spans="8:15" x14ac:dyDescent="0.25">
      <c r="H89" s="351"/>
      <c r="I89" s="24" t="s">
        <v>53</v>
      </c>
      <c r="J89" s="25" t="s">
        <v>54</v>
      </c>
      <c r="K89" s="136">
        <v>52</v>
      </c>
      <c r="L89" s="136">
        <v>55.347826086956523</v>
      </c>
      <c r="M89" s="136">
        <v>49.87341772151899</v>
      </c>
      <c r="N89" s="136">
        <v>47.5859375</v>
      </c>
      <c r="O89" s="353">
        <v>49.172413793103445</v>
      </c>
    </row>
    <row r="90" spans="8:15" x14ac:dyDescent="0.25">
      <c r="H90" s="351"/>
      <c r="I90" s="24" t="s">
        <v>57</v>
      </c>
      <c r="J90" s="25" t="s">
        <v>58</v>
      </c>
      <c r="K90" s="136">
        <v>57.333333333333336</v>
      </c>
      <c r="L90" s="136">
        <v>52.20779220779221</v>
      </c>
      <c r="M90" s="136">
        <v>48.089285714285715</v>
      </c>
      <c r="N90" s="136">
        <v>47.792022792022792</v>
      </c>
      <c r="O90" s="353">
        <v>48.496960486322187</v>
      </c>
    </row>
    <row r="91" spans="8:15" x14ac:dyDescent="0.25">
      <c r="H91" s="351"/>
      <c r="I91" s="24" t="s">
        <v>59</v>
      </c>
      <c r="J91" s="25" t="s">
        <v>60</v>
      </c>
      <c r="K91" s="136">
        <v>63</v>
      </c>
      <c r="L91" s="136">
        <v>52.904761904761905</v>
      </c>
      <c r="M91" s="136">
        <v>57.592592592592595</v>
      </c>
      <c r="N91" s="136">
        <v>51.679245283018865</v>
      </c>
      <c r="O91" s="353">
        <v>54.441860465116278</v>
      </c>
    </row>
    <row r="92" spans="8:15" x14ac:dyDescent="0.25">
      <c r="H92" s="351"/>
      <c r="I92" s="24" t="s">
        <v>61</v>
      </c>
      <c r="J92" s="25" t="s">
        <v>62</v>
      </c>
      <c r="K92" s="136">
        <v>61.75</v>
      </c>
      <c r="L92" s="136">
        <v>55.378787878787875</v>
      </c>
      <c r="M92" s="136">
        <v>51.919254658385093</v>
      </c>
      <c r="N92" s="136">
        <v>46.814545454545453</v>
      </c>
      <c r="O92" s="353">
        <v>49.275898520084567</v>
      </c>
    </row>
    <row r="93" spans="8:15" x14ac:dyDescent="0.25">
      <c r="H93" s="351"/>
      <c r="I93" s="24" t="s">
        <v>63</v>
      </c>
      <c r="J93" s="25" t="s">
        <v>64</v>
      </c>
      <c r="K93" s="136">
        <v>33</v>
      </c>
      <c r="L93" s="136">
        <v>55.379310344827587</v>
      </c>
      <c r="M93" s="136">
        <v>49.637795275590548</v>
      </c>
      <c r="N93" s="136">
        <v>46.447488584474883</v>
      </c>
      <c r="O93" s="353">
        <v>48.178191489361701</v>
      </c>
    </row>
    <row r="94" spans="8:15" x14ac:dyDescent="0.25">
      <c r="H94" s="351"/>
      <c r="I94" s="24" t="s">
        <v>65</v>
      </c>
      <c r="J94" s="25" t="s">
        <v>66</v>
      </c>
      <c r="K94" s="136">
        <v>68</v>
      </c>
      <c r="L94" s="136">
        <v>49.442857142857143</v>
      </c>
      <c r="M94" s="136">
        <v>48.571428571428569</v>
      </c>
      <c r="N94" s="136">
        <v>43.589051657671547</v>
      </c>
      <c r="O94" s="353">
        <v>44.045390070921982</v>
      </c>
    </row>
    <row r="95" spans="8:15" x14ac:dyDescent="0.25">
      <c r="H95" s="351"/>
      <c r="I95" s="24" t="s">
        <v>67</v>
      </c>
      <c r="J95" s="25" t="s">
        <v>68</v>
      </c>
      <c r="K95" s="136">
        <v>60</v>
      </c>
      <c r="L95" s="136">
        <v>52.19047619047619</v>
      </c>
      <c r="M95" s="136">
        <v>45.597457627118644</v>
      </c>
      <c r="N95" s="136">
        <v>43.397613365155131</v>
      </c>
      <c r="O95" s="353">
        <v>43.710705182667802</v>
      </c>
    </row>
    <row r="96" spans="8:15" x14ac:dyDescent="0.25">
      <c r="H96" s="351"/>
      <c r="I96" s="24" t="s">
        <v>69</v>
      </c>
      <c r="J96" s="25" t="s">
        <v>70</v>
      </c>
      <c r="K96" s="136">
        <v>60.175438596491226</v>
      </c>
      <c r="L96" s="136">
        <v>55.725752508361204</v>
      </c>
      <c r="M96" s="136">
        <v>45.990291262135919</v>
      </c>
      <c r="N96" s="136">
        <v>49.14453125</v>
      </c>
      <c r="O96" s="353">
        <v>51.965953307392994</v>
      </c>
    </row>
    <row r="97" spans="8:15" x14ac:dyDescent="0.25">
      <c r="H97" s="351"/>
      <c r="I97" s="24" t="s">
        <v>71</v>
      </c>
      <c r="J97" s="25" t="s">
        <v>72</v>
      </c>
      <c r="K97" s="136">
        <v>62.444444444444443</v>
      </c>
      <c r="L97" s="136">
        <v>51.604166666666664</v>
      </c>
      <c r="M97" s="136">
        <v>46.363636363636367</v>
      </c>
      <c r="N97" s="136">
        <v>45.672222222222224</v>
      </c>
      <c r="O97" s="353">
        <v>46.399375975039</v>
      </c>
    </row>
    <row r="98" spans="8:15" x14ac:dyDescent="0.25">
      <c r="H98" s="351"/>
      <c r="I98" s="24" t="s">
        <v>73</v>
      </c>
      <c r="J98" s="25" t="s">
        <v>74</v>
      </c>
      <c r="K98" s="136">
        <v>53.555555555555557</v>
      </c>
      <c r="L98" s="136"/>
      <c r="M98" s="136">
        <v>61</v>
      </c>
      <c r="N98" s="136">
        <v>57.666666666666664</v>
      </c>
      <c r="O98" s="353">
        <v>55.5</v>
      </c>
    </row>
    <row r="99" spans="8:15" x14ac:dyDescent="0.25">
      <c r="H99" s="351"/>
      <c r="I99" s="24" t="s">
        <v>75</v>
      </c>
      <c r="J99" s="25" t="s">
        <v>76</v>
      </c>
      <c r="K99" s="136">
        <v>52.333333333333336</v>
      </c>
      <c r="L99" s="136">
        <v>47</v>
      </c>
      <c r="M99" s="136">
        <v>41.5</v>
      </c>
      <c r="N99" s="136">
        <v>39.113636363636367</v>
      </c>
      <c r="O99" s="353">
        <v>41.03448275862069</v>
      </c>
    </row>
    <row r="100" spans="8:15" x14ac:dyDescent="0.25">
      <c r="H100" s="351"/>
      <c r="I100" s="24" t="s">
        <v>77</v>
      </c>
      <c r="J100" s="25" t="s">
        <v>78</v>
      </c>
      <c r="K100" s="136">
        <v>57.475000000000001</v>
      </c>
      <c r="L100" s="136">
        <v>50.368421052631582</v>
      </c>
      <c r="M100" s="136">
        <v>48.470329670329669</v>
      </c>
      <c r="N100" s="136">
        <v>50.741629816803538</v>
      </c>
      <c r="O100" s="353">
        <v>50.373867429661424</v>
      </c>
    </row>
    <row r="101" spans="8:15" x14ac:dyDescent="0.25">
      <c r="H101" s="351"/>
      <c r="I101" s="146" t="s">
        <v>80</v>
      </c>
      <c r="J101" s="147" t="s">
        <v>81</v>
      </c>
      <c r="K101" s="354">
        <v>65</v>
      </c>
      <c r="L101" s="354">
        <v>46</v>
      </c>
      <c r="M101" s="354">
        <v>47.666666666666664</v>
      </c>
      <c r="N101" s="354">
        <v>39.9</v>
      </c>
      <c r="O101" s="355">
        <v>45.636363636363633</v>
      </c>
    </row>
    <row r="102" spans="8:15" ht="15.75" thickBot="1" x14ac:dyDescent="0.3">
      <c r="H102" s="351"/>
      <c r="I102" s="314" t="s">
        <v>23</v>
      </c>
      <c r="J102" s="315"/>
      <c r="K102" s="148">
        <v>58.657276995305168</v>
      </c>
      <c r="L102" s="148">
        <v>52.882181110029208</v>
      </c>
      <c r="M102" s="148">
        <v>51.442964854675907</v>
      </c>
      <c r="N102" s="148">
        <v>46.912863538884082</v>
      </c>
      <c r="O102" s="149">
        <v>47.894874109740194</v>
      </c>
    </row>
    <row r="103" spans="8:15" s="152" customFormat="1" x14ac:dyDescent="0.25">
      <c r="I103" s="150"/>
      <c r="J103" s="150"/>
      <c r="K103" s="151"/>
      <c r="L103" s="151"/>
      <c r="M103" s="151"/>
      <c r="N103" s="151"/>
      <c r="O103" s="151"/>
    </row>
    <row r="104" spans="8:15" x14ac:dyDescent="0.25">
      <c r="I104" s="72"/>
      <c r="J104" s="72"/>
      <c r="K104" s="102"/>
      <c r="L104" s="102"/>
      <c r="M104" s="102"/>
      <c r="N104" s="102"/>
      <c r="O104" s="102"/>
    </row>
    <row r="105" spans="8:15" x14ac:dyDescent="0.25">
      <c r="I105" s="72"/>
      <c r="J105" s="72"/>
      <c r="K105" s="102"/>
      <c r="L105" s="102"/>
      <c r="M105" s="102"/>
      <c r="N105" s="102"/>
      <c r="O105" s="102"/>
    </row>
    <row r="106" spans="8:15" x14ac:dyDescent="0.25">
      <c r="I106" s="72"/>
      <c r="J106" s="72"/>
      <c r="K106" s="102"/>
      <c r="L106" s="102"/>
      <c r="M106" s="102"/>
      <c r="N106" s="102"/>
      <c r="O106" s="102"/>
    </row>
    <row r="107" spans="8:15" x14ac:dyDescent="0.25">
      <c r="I107" s="72"/>
      <c r="J107" s="72"/>
      <c r="K107" s="102"/>
      <c r="L107" s="102"/>
      <c r="M107" s="102"/>
      <c r="N107" s="102"/>
      <c r="O107" s="102"/>
    </row>
    <row r="108" spans="8:15" x14ac:dyDescent="0.25">
      <c r="I108" s="72"/>
      <c r="J108" s="72"/>
      <c r="K108" s="102"/>
      <c r="L108" s="102"/>
      <c r="M108" s="102"/>
      <c r="N108" s="102"/>
      <c r="O108" s="102"/>
    </row>
    <row r="109" spans="8:15" x14ac:dyDescent="0.25">
      <c r="I109" s="72"/>
      <c r="J109" s="72"/>
      <c r="K109" s="102"/>
      <c r="L109" s="102"/>
      <c r="M109" s="102"/>
      <c r="N109" s="102"/>
      <c r="O109" s="102"/>
    </row>
    <row r="110" spans="8:15" x14ac:dyDescent="0.25">
      <c r="I110" s="72"/>
      <c r="J110" s="72"/>
      <c r="K110" s="102"/>
      <c r="L110" s="102"/>
      <c r="M110" s="102"/>
      <c r="N110" s="102"/>
      <c r="O110" s="102"/>
    </row>
    <row r="111" spans="8:15" x14ac:dyDescent="0.25">
      <c r="I111" s="72"/>
      <c r="J111" s="72"/>
      <c r="K111" s="102"/>
      <c r="L111" s="102"/>
      <c r="M111" s="102"/>
      <c r="N111" s="102"/>
      <c r="O111" s="102"/>
    </row>
    <row r="112" spans="8:15" x14ac:dyDescent="0.25">
      <c r="I112" s="72"/>
      <c r="J112" s="72"/>
      <c r="K112" s="102"/>
      <c r="L112" s="102"/>
      <c r="M112" s="102"/>
      <c r="N112" s="102"/>
      <c r="O112" s="102"/>
    </row>
    <row r="113" spans="2:15" x14ac:dyDescent="0.25">
      <c r="I113" s="72"/>
      <c r="J113" s="72"/>
      <c r="K113" s="102"/>
      <c r="L113" s="102"/>
      <c r="M113" s="102"/>
      <c r="N113" s="102"/>
      <c r="O113" s="102"/>
    </row>
    <row r="114" spans="2:15" x14ac:dyDescent="0.25">
      <c r="I114" s="72"/>
      <c r="J114" s="72"/>
      <c r="K114" s="102"/>
      <c r="L114" s="102"/>
      <c r="M114" s="102"/>
      <c r="N114" s="102"/>
      <c r="O114" s="102"/>
    </row>
    <row r="115" spans="2:15" x14ac:dyDescent="0.25">
      <c r="I115" s="72"/>
      <c r="J115" s="72"/>
      <c r="K115" s="102"/>
      <c r="L115" s="102"/>
      <c r="M115" s="102"/>
      <c r="N115" s="102"/>
      <c r="O115" s="102"/>
    </row>
    <row r="116" spans="2:15" x14ac:dyDescent="0.25">
      <c r="I116" s="72"/>
      <c r="J116" s="72"/>
      <c r="K116" s="102"/>
      <c r="L116" s="102"/>
      <c r="M116" s="102"/>
      <c r="N116" s="102"/>
      <c r="O116" s="102"/>
    </row>
    <row r="117" spans="2:15" x14ac:dyDescent="0.25">
      <c r="N117" s="102"/>
      <c r="O117" s="102"/>
    </row>
    <row r="118" spans="2:15" x14ac:dyDescent="0.25">
      <c r="B118" s="153"/>
      <c r="N118" s="102"/>
      <c r="O118" s="102"/>
    </row>
    <row r="119" spans="2:15" x14ac:dyDescent="0.25">
      <c r="N119" s="102"/>
      <c r="O119" s="102"/>
    </row>
    <row r="120" spans="2:15" x14ac:dyDescent="0.25">
      <c r="M120" s="102"/>
      <c r="N120" s="102"/>
      <c r="O120" s="102"/>
    </row>
    <row r="121" spans="2:15" x14ac:dyDescent="0.25">
      <c r="M121" s="102"/>
      <c r="N121" s="102"/>
      <c r="O121" s="102"/>
    </row>
    <row r="122" spans="2:15" x14ac:dyDescent="0.25">
      <c r="M122" s="102"/>
      <c r="N122" s="102"/>
      <c r="O122" s="102"/>
    </row>
    <row r="123" spans="2:15" x14ac:dyDescent="0.25">
      <c r="M123" s="102"/>
      <c r="N123" s="102"/>
      <c r="O123" s="102"/>
    </row>
    <row r="124" spans="2:15" x14ac:dyDescent="0.25">
      <c r="M124" s="102"/>
      <c r="N124" s="102"/>
      <c r="O124" s="102"/>
    </row>
    <row r="125" spans="2:15" x14ac:dyDescent="0.25">
      <c r="M125" s="102"/>
      <c r="N125" s="102"/>
      <c r="O125" s="102"/>
    </row>
    <row r="126" spans="2:15" x14ac:dyDescent="0.25">
      <c r="N126" s="102"/>
      <c r="O126" s="102"/>
    </row>
    <row r="127" spans="2:15" x14ac:dyDescent="0.25">
      <c r="N127" s="102"/>
      <c r="O127" s="102"/>
    </row>
    <row r="128" spans="2:15" x14ac:dyDescent="0.25">
      <c r="N128" s="102"/>
      <c r="O128" s="102"/>
    </row>
    <row r="129" spans="1:15" x14ac:dyDescent="0.25">
      <c r="N129" s="102"/>
      <c r="O129" s="102"/>
    </row>
    <row r="130" spans="1:15" x14ac:dyDescent="0.25">
      <c r="N130" s="102"/>
      <c r="O130" s="102"/>
    </row>
    <row r="131" spans="1:15" x14ac:dyDescent="0.25">
      <c r="H131" s="1" t="s">
        <v>113</v>
      </c>
      <c r="N131" s="102"/>
      <c r="O131" s="102"/>
    </row>
    <row r="132" spans="1:15" x14ac:dyDescent="0.25">
      <c r="N132" s="102"/>
      <c r="O132" s="102"/>
    </row>
    <row r="133" spans="1:15" x14ac:dyDescent="0.25">
      <c r="N133" s="102"/>
      <c r="O133" s="102"/>
    </row>
    <row r="134" spans="1:15" x14ac:dyDescent="0.25">
      <c r="N134" s="102"/>
      <c r="O134" s="102"/>
    </row>
    <row r="135" spans="1:15" x14ac:dyDescent="0.25">
      <c r="N135" s="102"/>
      <c r="O135" s="102"/>
    </row>
    <row r="136" spans="1:15" x14ac:dyDescent="0.25">
      <c r="N136" s="102"/>
      <c r="O136" s="102"/>
    </row>
    <row r="137" spans="1:15" x14ac:dyDescent="0.25">
      <c r="I137" s="72"/>
      <c r="J137" s="72"/>
      <c r="K137" s="102"/>
      <c r="L137" s="102"/>
      <c r="M137" s="102"/>
      <c r="N137" s="102"/>
      <c r="O137" s="102"/>
    </row>
    <row r="138" spans="1:15" x14ac:dyDescent="0.25">
      <c r="I138" s="72"/>
      <c r="J138" s="72"/>
      <c r="K138" s="102"/>
      <c r="L138" s="102"/>
      <c r="M138" s="102"/>
      <c r="N138" s="102"/>
      <c r="O138" s="102"/>
    </row>
    <row r="139" spans="1:15" x14ac:dyDescent="0.25">
      <c r="I139" s="72"/>
      <c r="J139" s="72"/>
      <c r="K139" s="102"/>
      <c r="L139" s="102"/>
      <c r="M139" s="102"/>
      <c r="N139" s="102"/>
      <c r="O139" s="102"/>
    </row>
    <row r="140" spans="1:15" x14ac:dyDescent="0.25">
      <c r="A140" s="154"/>
      <c r="B140" s="154"/>
      <c r="C140" s="154"/>
      <c r="G140" s="155" t="s">
        <v>114</v>
      </c>
      <c r="H140" s="155" t="s">
        <v>115</v>
      </c>
      <c r="I140" s="72"/>
      <c r="J140" s="72"/>
      <c r="K140" s="102"/>
      <c r="L140" s="102"/>
      <c r="M140" s="102"/>
      <c r="N140" s="102"/>
      <c r="O140" s="102"/>
    </row>
    <row r="141" spans="1:15" x14ac:dyDescent="0.25">
      <c r="A141" s="154"/>
      <c r="B141" s="154"/>
      <c r="C141" s="154"/>
      <c r="G141" s="155"/>
      <c r="H141" s="155"/>
      <c r="I141" s="72"/>
      <c r="J141" s="72"/>
      <c r="K141" s="102"/>
      <c r="L141" s="102"/>
      <c r="M141" s="102"/>
      <c r="N141" s="102"/>
      <c r="O141" s="102"/>
    </row>
    <row r="142" spans="1:15" x14ac:dyDescent="0.25">
      <c r="A142" s="154"/>
      <c r="B142" s="154"/>
      <c r="C142" s="154"/>
      <c r="G142" s="155"/>
      <c r="H142" s="155"/>
      <c r="I142" s="72"/>
      <c r="J142" s="72"/>
      <c r="K142" s="102"/>
      <c r="L142" s="102"/>
      <c r="M142" s="102"/>
      <c r="N142" s="102"/>
      <c r="O142" s="102"/>
    </row>
    <row r="143" spans="1:15" x14ac:dyDescent="0.25">
      <c r="A143" s="154"/>
      <c r="B143" s="154"/>
      <c r="C143" s="154"/>
      <c r="G143" s="155"/>
      <c r="H143" s="155"/>
      <c r="I143" s="72"/>
      <c r="J143" s="72"/>
      <c r="K143" s="102"/>
      <c r="L143" s="102"/>
      <c r="M143" s="102"/>
      <c r="N143" s="102"/>
      <c r="O143" s="102"/>
    </row>
    <row r="144" spans="1:15" x14ac:dyDescent="0.25">
      <c r="A144" s="154"/>
      <c r="B144" s="154"/>
      <c r="C144" s="154"/>
      <c r="D144" s="156"/>
      <c r="E144" s="157"/>
      <c r="F144" s="156"/>
      <c r="G144" s="155"/>
      <c r="H144" s="155"/>
      <c r="I144" s="72"/>
      <c r="J144" s="72"/>
      <c r="K144" s="102"/>
      <c r="L144" s="102"/>
      <c r="M144" s="102"/>
      <c r="N144" s="102"/>
      <c r="O144" s="102"/>
    </row>
    <row r="145" spans="1:17" ht="15.75" thickBot="1" x14ac:dyDescent="0.3">
      <c r="A145" s="316" t="s">
        <v>116</v>
      </c>
      <c r="B145" s="316"/>
      <c r="C145" s="316"/>
      <c r="D145" s="316"/>
      <c r="E145" s="316"/>
      <c r="F145" s="316"/>
      <c r="G145" s="155"/>
      <c r="H145" s="155"/>
      <c r="I145" s="72"/>
      <c r="J145" s="317" t="s">
        <v>117</v>
      </c>
      <c r="K145" s="317"/>
      <c r="L145" s="317"/>
      <c r="M145" s="317"/>
      <c r="N145" s="317"/>
      <c r="O145" s="317"/>
    </row>
    <row r="146" spans="1:17" ht="30" thickBot="1" x14ac:dyDescent="0.3">
      <c r="A146" s="318" t="s">
        <v>7</v>
      </c>
      <c r="B146" s="319"/>
      <c r="C146" s="158" t="s">
        <v>28</v>
      </c>
      <c r="D146" s="158" t="s">
        <v>29</v>
      </c>
      <c r="E146" s="159" t="s">
        <v>30</v>
      </c>
      <c r="F146" s="159" t="s">
        <v>118</v>
      </c>
      <c r="G146" s="155"/>
      <c r="H146" s="155"/>
      <c r="I146" s="72"/>
      <c r="J146" s="320" t="s">
        <v>7</v>
      </c>
      <c r="K146" s="321"/>
      <c r="L146" s="160" t="s">
        <v>55</v>
      </c>
      <c r="M146" s="160" t="s">
        <v>56</v>
      </c>
      <c r="N146" s="161" t="s">
        <v>30</v>
      </c>
      <c r="O146" s="161" t="s">
        <v>118</v>
      </c>
      <c r="P146" s="162"/>
      <c r="Q146" s="163"/>
    </row>
    <row r="147" spans="1:17" x14ac:dyDescent="0.25">
      <c r="A147" s="164" t="str">
        <f t="shared" ref="A147:A176" si="14">CONCATENATE(I72,"-",J72)</f>
        <v>1111-MPCE</v>
      </c>
      <c r="B147" s="165"/>
      <c r="C147" s="166">
        <v>851</v>
      </c>
      <c r="D147" s="166">
        <f t="shared" ref="D147:D176" si="15">O4</f>
        <v>697</v>
      </c>
      <c r="E147" s="167">
        <f>D147-C147</f>
        <v>-154</v>
      </c>
      <c r="F147" s="168">
        <f>E147/C147</f>
        <v>-0.18096357226792009</v>
      </c>
      <c r="G147" s="155"/>
      <c r="H147" s="155"/>
      <c r="I147" s="72"/>
      <c r="J147" s="169" t="str">
        <f t="shared" ref="J147:J176" si="16">CONCATENATE(I72,"-",J72)</f>
        <v>1111-MPCE</v>
      </c>
      <c r="K147" s="170"/>
      <c r="L147" s="171">
        <v>39174133.340000004</v>
      </c>
      <c r="M147" s="171">
        <f t="shared" ref="M147:M176" si="17">O38</f>
        <v>31794350</v>
      </c>
      <c r="N147" s="171">
        <f t="shared" ref="N147:N176" si="18">M147-L147</f>
        <v>-7379783.3400000036</v>
      </c>
      <c r="O147" s="172">
        <f t="shared" ref="O147:O177" si="19">N147/L147</f>
        <v>-0.18838408691647146</v>
      </c>
      <c r="P147" s="52"/>
    </row>
    <row r="148" spans="1:17" x14ac:dyDescent="0.25">
      <c r="A148" s="173" t="str">
        <f t="shared" si="14"/>
        <v>1112-MEF</v>
      </c>
      <c r="B148" s="174"/>
      <c r="C148" s="175">
        <v>4660</v>
      </c>
      <c r="D148" s="175">
        <f t="shared" si="15"/>
        <v>4403</v>
      </c>
      <c r="E148" s="176">
        <f t="shared" ref="E148:E176" si="20">D148-C148</f>
        <v>-257</v>
      </c>
      <c r="F148" s="177">
        <f t="shared" ref="F148:F176" si="21">E148/C148</f>
        <v>-5.5150214592274677E-2</v>
      </c>
      <c r="G148" s="155"/>
      <c r="H148" s="155"/>
      <c r="I148" s="72"/>
      <c r="J148" s="178" t="str">
        <f t="shared" si="16"/>
        <v>1112-MEF</v>
      </c>
      <c r="K148" s="179"/>
      <c r="L148" s="180">
        <v>215626000</v>
      </c>
      <c r="M148" s="180">
        <f t="shared" si="17"/>
        <v>205845656.67000002</v>
      </c>
      <c r="N148" s="180">
        <f t="shared" si="18"/>
        <v>-9780343.3299999833</v>
      </c>
      <c r="O148" s="181">
        <f t="shared" si="19"/>
        <v>-4.5357903638707682E-2</v>
      </c>
    </row>
    <row r="149" spans="1:17" x14ac:dyDescent="0.25">
      <c r="A149" s="173" t="str">
        <f t="shared" si="14"/>
        <v>1113-MARNDR</v>
      </c>
      <c r="B149" s="174"/>
      <c r="C149" s="175">
        <v>1162</v>
      </c>
      <c r="D149" s="175">
        <f t="shared" si="15"/>
        <v>1136</v>
      </c>
      <c r="E149" s="176">
        <f>D149-C149</f>
        <v>-26</v>
      </c>
      <c r="F149" s="177">
        <f t="shared" si="21"/>
        <v>-2.2375215146299483E-2</v>
      </c>
      <c r="G149" s="155"/>
      <c r="H149" s="155"/>
      <c r="I149" s="72"/>
      <c r="J149" s="178" t="str">
        <f t="shared" si="16"/>
        <v>1113-MARNDR</v>
      </c>
      <c r="K149" s="179"/>
      <c r="L149" s="180">
        <v>50899150</v>
      </c>
      <c r="M149" s="180">
        <f t="shared" si="17"/>
        <v>49775100</v>
      </c>
      <c r="N149" s="180">
        <f t="shared" si="18"/>
        <v>-1124050</v>
      </c>
      <c r="O149" s="181">
        <f t="shared" si="19"/>
        <v>-2.2083865840588694E-2</v>
      </c>
    </row>
    <row r="150" spans="1:17" x14ac:dyDescent="0.25">
      <c r="A150" s="173" t="str">
        <f t="shared" si="14"/>
        <v>1114-MTPTC</v>
      </c>
      <c r="B150" s="174"/>
      <c r="C150" s="175">
        <v>1212</v>
      </c>
      <c r="D150" s="175">
        <f t="shared" si="15"/>
        <v>1116</v>
      </c>
      <c r="E150" s="176">
        <f t="shared" si="20"/>
        <v>-96</v>
      </c>
      <c r="F150" s="177">
        <f t="shared" si="21"/>
        <v>-7.9207920792079209E-2</v>
      </c>
      <c r="G150" s="155"/>
      <c r="H150" s="155"/>
      <c r="I150" s="72"/>
      <c r="J150" s="178" t="str">
        <f t="shared" si="16"/>
        <v>1114-MTPTC</v>
      </c>
      <c r="K150" s="179"/>
      <c r="L150" s="180">
        <v>44334350</v>
      </c>
      <c r="M150" s="180">
        <f t="shared" si="17"/>
        <v>40626800</v>
      </c>
      <c r="N150" s="180">
        <f t="shared" si="18"/>
        <v>-3707550</v>
      </c>
      <c r="O150" s="181">
        <f t="shared" si="19"/>
        <v>-8.3627029605712055E-2</v>
      </c>
    </row>
    <row r="151" spans="1:17" x14ac:dyDescent="0.25">
      <c r="A151" s="173" t="str">
        <f t="shared" si="14"/>
        <v>1115-MCI</v>
      </c>
      <c r="B151" s="174"/>
      <c r="C151" s="175">
        <v>709</v>
      </c>
      <c r="D151" s="175">
        <f t="shared" si="15"/>
        <v>664</v>
      </c>
      <c r="E151" s="176">
        <f t="shared" si="20"/>
        <v>-45</v>
      </c>
      <c r="F151" s="177">
        <f t="shared" si="21"/>
        <v>-6.3469675599435824E-2</v>
      </c>
      <c r="G151" s="155"/>
      <c r="H151" s="155"/>
      <c r="I151" s="72"/>
      <c r="J151" s="178" t="str">
        <f t="shared" si="16"/>
        <v>1115-MCI</v>
      </c>
      <c r="K151" s="179"/>
      <c r="L151" s="180">
        <v>34062950</v>
      </c>
      <c r="M151" s="180">
        <f t="shared" si="17"/>
        <v>31912900</v>
      </c>
      <c r="N151" s="180">
        <f t="shared" si="18"/>
        <v>-2150050</v>
      </c>
      <c r="O151" s="181">
        <f t="shared" si="19"/>
        <v>-6.3119900067375251E-2</v>
      </c>
    </row>
    <row r="152" spans="1:17" x14ac:dyDescent="0.25">
      <c r="A152" s="173" t="str">
        <f t="shared" si="14"/>
        <v>1116-MDE</v>
      </c>
      <c r="B152" s="174"/>
      <c r="C152" s="175">
        <v>1023</v>
      </c>
      <c r="D152" s="175">
        <f t="shared" si="15"/>
        <v>1029</v>
      </c>
      <c r="E152" s="176">
        <f t="shared" si="20"/>
        <v>6</v>
      </c>
      <c r="F152" s="177">
        <f t="shared" si="21"/>
        <v>5.8651026392961877E-3</v>
      </c>
      <c r="G152" s="155"/>
      <c r="H152" s="155"/>
      <c r="I152" s="72"/>
      <c r="J152" s="178" t="str">
        <f t="shared" si="16"/>
        <v>1116-MDE</v>
      </c>
      <c r="K152" s="179"/>
      <c r="L152" s="180">
        <v>40858650</v>
      </c>
      <c r="M152" s="180">
        <f t="shared" si="17"/>
        <v>42547750</v>
      </c>
      <c r="N152" s="180">
        <f t="shared" si="18"/>
        <v>1689100</v>
      </c>
      <c r="O152" s="181">
        <f t="shared" si="19"/>
        <v>4.1340083433985216E-2</v>
      </c>
    </row>
    <row r="153" spans="1:17" x14ac:dyDescent="0.25">
      <c r="A153" s="173" t="str">
        <f t="shared" si="14"/>
        <v>1117-M. TOUR.</v>
      </c>
      <c r="B153" s="174"/>
      <c r="C153" s="175">
        <v>150</v>
      </c>
      <c r="D153" s="175">
        <f t="shared" si="15"/>
        <v>147</v>
      </c>
      <c r="E153" s="176">
        <f t="shared" si="20"/>
        <v>-3</v>
      </c>
      <c r="F153" s="177">
        <f t="shared" si="21"/>
        <v>-0.02</v>
      </c>
      <c r="G153" s="155"/>
      <c r="H153" s="155"/>
      <c r="I153" s="72"/>
      <c r="J153" s="178" t="str">
        <f t="shared" si="16"/>
        <v>1117-M. TOUR.</v>
      </c>
      <c r="K153" s="179"/>
      <c r="L153" s="180">
        <v>6884250</v>
      </c>
      <c r="M153" s="180">
        <f t="shared" si="17"/>
        <v>6540375</v>
      </c>
      <c r="N153" s="180">
        <f t="shared" si="18"/>
        <v>-343875</v>
      </c>
      <c r="O153" s="181">
        <f t="shared" si="19"/>
        <v>-4.9950975051748558E-2</v>
      </c>
    </row>
    <row r="154" spans="1:17" x14ac:dyDescent="0.25">
      <c r="A154" s="173" t="str">
        <f t="shared" si="14"/>
        <v>1211-MJSP</v>
      </c>
      <c r="B154" s="174"/>
      <c r="C154" s="175">
        <v>18505</v>
      </c>
      <c r="D154" s="175">
        <f t="shared" si="15"/>
        <v>17986</v>
      </c>
      <c r="E154" s="176">
        <f t="shared" si="20"/>
        <v>-519</v>
      </c>
      <c r="F154" s="177">
        <f t="shared" si="21"/>
        <v>-2.8046473925965956E-2</v>
      </c>
      <c r="G154" s="155"/>
      <c r="H154" s="155"/>
      <c r="I154" s="72"/>
      <c r="J154" s="178" t="str">
        <f t="shared" si="16"/>
        <v>1211-MJSP</v>
      </c>
      <c r="K154" s="179"/>
      <c r="L154" s="180">
        <v>794226950</v>
      </c>
      <c r="M154" s="180">
        <f t="shared" si="17"/>
        <v>767550050</v>
      </c>
      <c r="N154" s="180">
        <f t="shared" si="18"/>
        <v>-26676900</v>
      </c>
      <c r="O154" s="181">
        <f t="shared" si="19"/>
        <v>-3.3588510185910969E-2</v>
      </c>
    </row>
    <row r="155" spans="1:17" x14ac:dyDescent="0.25">
      <c r="A155" s="173" t="str">
        <f t="shared" si="14"/>
        <v>1212-MHAVE</v>
      </c>
      <c r="B155" s="174"/>
      <c r="C155" s="175">
        <v>72</v>
      </c>
      <c r="D155" s="175">
        <f t="shared" si="15"/>
        <v>53</v>
      </c>
      <c r="E155" s="176">
        <f t="shared" si="20"/>
        <v>-19</v>
      </c>
      <c r="F155" s="177">
        <f t="shared" si="21"/>
        <v>-0.2638888888888889</v>
      </c>
      <c r="G155" s="155"/>
      <c r="H155" s="155"/>
      <c r="I155" s="72"/>
      <c r="J155" s="178" t="str">
        <f t="shared" si="16"/>
        <v>1212-MHAVE</v>
      </c>
      <c r="K155" s="179"/>
      <c r="L155" s="180">
        <v>3355216.67</v>
      </c>
      <c r="M155" s="180">
        <f t="shared" si="17"/>
        <v>2389400</v>
      </c>
      <c r="N155" s="180">
        <f t="shared" si="18"/>
        <v>-965816.66999999993</v>
      </c>
      <c r="O155" s="181">
        <f t="shared" si="19"/>
        <v>-0.28785523111984296</v>
      </c>
    </row>
    <row r="156" spans="1:17" x14ac:dyDescent="0.25">
      <c r="A156" s="173" t="str">
        <f t="shared" si="14"/>
        <v>1213-MAE</v>
      </c>
      <c r="B156" s="174"/>
      <c r="C156" s="175">
        <v>523</v>
      </c>
      <c r="D156" s="175">
        <f t="shared" si="15"/>
        <v>710</v>
      </c>
      <c r="E156" s="176">
        <f t="shared" si="20"/>
        <v>187</v>
      </c>
      <c r="F156" s="177">
        <f t="shared" si="21"/>
        <v>0.35755258126195028</v>
      </c>
      <c r="G156" s="155"/>
      <c r="H156" s="155"/>
      <c r="I156" s="72"/>
      <c r="J156" s="178" t="str">
        <f t="shared" si="16"/>
        <v>1213-MAE</v>
      </c>
      <c r="K156" s="179"/>
      <c r="L156" s="180">
        <v>28507650</v>
      </c>
      <c r="M156" s="180">
        <f t="shared" si="17"/>
        <v>37364800</v>
      </c>
      <c r="N156" s="180">
        <f t="shared" si="18"/>
        <v>8857150</v>
      </c>
      <c r="O156" s="181">
        <f t="shared" si="19"/>
        <v>0.31069379622662691</v>
      </c>
    </row>
    <row r="157" spans="1:17" x14ac:dyDescent="0.25">
      <c r="A157" s="173" t="str">
        <f t="shared" si="14"/>
        <v>1214-PRESIDENCE</v>
      </c>
      <c r="B157" s="174"/>
      <c r="C157" s="175">
        <v>103</v>
      </c>
      <c r="D157" s="175">
        <f t="shared" si="15"/>
        <v>104</v>
      </c>
      <c r="E157" s="176">
        <f t="shared" si="20"/>
        <v>1</v>
      </c>
      <c r="F157" s="177">
        <f t="shared" si="21"/>
        <v>9.7087378640776691E-3</v>
      </c>
      <c r="G157" s="155"/>
      <c r="H157" s="155"/>
      <c r="I157" s="72"/>
      <c r="J157" s="178" t="str">
        <f t="shared" si="16"/>
        <v>1214-PRESIDENCE</v>
      </c>
      <c r="K157" s="179"/>
      <c r="L157" s="180">
        <v>5788300</v>
      </c>
      <c r="M157" s="180">
        <f t="shared" si="17"/>
        <v>6086600</v>
      </c>
      <c r="N157" s="180">
        <f t="shared" si="18"/>
        <v>298300</v>
      </c>
      <c r="O157" s="181">
        <f t="shared" si="19"/>
        <v>5.1534993003127E-2</v>
      </c>
    </row>
    <row r="158" spans="1:17" x14ac:dyDescent="0.25">
      <c r="A158" s="173" t="str">
        <f t="shared" si="14"/>
        <v>1215-PRIMATURE</v>
      </c>
      <c r="B158" s="174"/>
      <c r="C158" s="175">
        <v>749</v>
      </c>
      <c r="D158" s="175">
        <f t="shared" si="15"/>
        <v>708</v>
      </c>
      <c r="E158" s="176">
        <f t="shared" si="20"/>
        <v>-41</v>
      </c>
      <c r="F158" s="177">
        <f t="shared" si="21"/>
        <v>-5.4739652870493989E-2</v>
      </c>
      <c r="G158" s="155"/>
      <c r="H158" s="155"/>
      <c r="I158" s="72"/>
      <c r="J158" s="178" t="str">
        <f t="shared" si="16"/>
        <v>1215-PRIMATURE</v>
      </c>
      <c r="K158" s="179"/>
      <c r="L158" s="180">
        <v>36705449</v>
      </c>
      <c r="M158" s="180">
        <f t="shared" si="17"/>
        <v>35228499.5</v>
      </c>
      <c r="N158" s="180">
        <f t="shared" si="18"/>
        <v>-1476949.5</v>
      </c>
      <c r="O158" s="181">
        <f t="shared" si="19"/>
        <v>-4.0237881302037745E-2</v>
      </c>
    </row>
    <row r="159" spans="1:17" x14ac:dyDescent="0.25">
      <c r="A159" s="173" t="str">
        <f t="shared" si="14"/>
        <v>1216-MICT</v>
      </c>
      <c r="B159" s="174"/>
      <c r="C159" s="175">
        <v>2377</v>
      </c>
      <c r="D159" s="175">
        <f t="shared" si="15"/>
        <v>2434</v>
      </c>
      <c r="E159" s="176">
        <f t="shared" si="20"/>
        <v>57</v>
      </c>
      <c r="F159" s="177">
        <f t="shared" si="21"/>
        <v>2.3979806478754733E-2</v>
      </c>
      <c r="G159" s="155"/>
      <c r="H159" s="155"/>
      <c r="I159" s="72"/>
      <c r="J159" s="178" t="str">
        <f t="shared" si="16"/>
        <v>1216-MICT</v>
      </c>
      <c r="K159" s="179"/>
      <c r="L159" s="180">
        <v>127967400</v>
      </c>
      <c r="M159" s="180">
        <f t="shared" si="17"/>
        <v>131664500</v>
      </c>
      <c r="N159" s="180">
        <f t="shared" si="18"/>
        <v>3697100</v>
      </c>
      <c r="O159" s="181">
        <f t="shared" si="19"/>
        <v>2.8890951914315677E-2</v>
      </c>
    </row>
    <row r="160" spans="1:17" x14ac:dyDescent="0.25">
      <c r="A160" s="173" t="str">
        <f t="shared" si="14"/>
        <v>1217-DEFENSE</v>
      </c>
      <c r="B160" s="174"/>
      <c r="C160" s="175">
        <v>1091</v>
      </c>
      <c r="D160" s="175">
        <f t="shared" si="15"/>
        <v>1042</v>
      </c>
      <c r="E160" s="176">
        <f t="shared" si="20"/>
        <v>-49</v>
      </c>
      <c r="F160" s="177">
        <f t="shared" si="21"/>
        <v>-4.4912923923006415E-2</v>
      </c>
      <c r="G160" s="155"/>
      <c r="H160" s="155"/>
      <c r="I160" s="72"/>
      <c r="J160" s="178" t="str">
        <f t="shared" si="16"/>
        <v>1217-DEFENSE</v>
      </c>
      <c r="K160" s="179"/>
      <c r="L160" s="180">
        <v>43298799.5</v>
      </c>
      <c r="M160" s="180">
        <f t="shared" si="17"/>
        <v>41717949.5</v>
      </c>
      <c r="N160" s="180">
        <f t="shared" si="18"/>
        <v>-1580850</v>
      </c>
      <c r="O160" s="181">
        <f t="shared" si="19"/>
        <v>-3.6510250128297436E-2</v>
      </c>
    </row>
    <row r="161" spans="1:15" x14ac:dyDescent="0.25">
      <c r="A161" s="173" t="str">
        <f t="shared" si="14"/>
        <v>1311-MENFP</v>
      </c>
      <c r="B161" s="174"/>
      <c r="C161" s="175">
        <v>47032</v>
      </c>
      <c r="D161" s="175">
        <f t="shared" si="15"/>
        <v>45124</v>
      </c>
      <c r="E161" s="176">
        <f t="shared" si="20"/>
        <v>-1908</v>
      </c>
      <c r="F161" s="177">
        <f t="shared" si="21"/>
        <v>-4.0568123830583433E-2</v>
      </c>
      <c r="G161" s="155"/>
      <c r="H161" s="155"/>
      <c r="I161" s="72"/>
      <c r="J161" s="178" t="str">
        <f t="shared" si="16"/>
        <v>1311-MENFP</v>
      </c>
      <c r="K161" s="179"/>
      <c r="L161" s="180">
        <v>1423123450</v>
      </c>
      <c r="M161" s="180">
        <f t="shared" si="17"/>
        <v>1365381375</v>
      </c>
      <c r="N161" s="180">
        <f t="shared" si="18"/>
        <v>-57742075</v>
      </c>
      <c r="O161" s="181">
        <f t="shared" si="19"/>
        <v>-4.0574185605612781E-2</v>
      </c>
    </row>
    <row r="162" spans="1:15" x14ac:dyDescent="0.25">
      <c r="A162" s="173" t="str">
        <f t="shared" si="14"/>
        <v>1312-MAST</v>
      </c>
      <c r="B162" s="174"/>
      <c r="C162" s="175">
        <v>1949</v>
      </c>
      <c r="D162" s="175">
        <f t="shared" si="15"/>
        <v>1708</v>
      </c>
      <c r="E162" s="176">
        <f t="shared" si="20"/>
        <v>-241</v>
      </c>
      <c r="F162" s="177">
        <f t="shared" si="21"/>
        <v>-0.12365315546434069</v>
      </c>
      <c r="G162" s="155"/>
      <c r="H162" s="155"/>
      <c r="I162" s="72"/>
      <c r="J162" s="178" t="str">
        <f t="shared" si="16"/>
        <v>1312-MAST</v>
      </c>
      <c r="K162" s="179"/>
      <c r="L162" s="180">
        <v>78481500</v>
      </c>
      <c r="M162" s="180">
        <f t="shared" si="17"/>
        <v>68504850</v>
      </c>
      <c r="N162" s="180">
        <f t="shared" si="18"/>
        <v>-9976650</v>
      </c>
      <c r="O162" s="181">
        <f t="shared" si="19"/>
        <v>-0.12712104126450183</v>
      </c>
    </row>
    <row r="163" spans="1:15" x14ac:dyDescent="0.25">
      <c r="A163" s="173" t="str">
        <f t="shared" si="14"/>
        <v>1313-MSPP</v>
      </c>
      <c r="B163" s="174"/>
      <c r="C163" s="175">
        <v>11147</v>
      </c>
      <c r="D163" s="175">
        <f t="shared" si="15"/>
        <v>10577</v>
      </c>
      <c r="E163" s="176">
        <f t="shared" si="20"/>
        <v>-570</v>
      </c>
      <c r="F163" s="177">
        <f t="shared" si="21"/>
        <v>-5.1134834484614693E-2</v>
      </c>
      <c r="G163" s="155"/>
      <c r="H163" s="155"/>
      <c r="I163" s="72"/>
      <c r="J163" s="178" t="str">
        <f t="shared" si="16"/>
        <v>1313-MSPP</v>
      </c>
      <c r="K163" s="179"/>
      <c r="L163" s="180">
        <v>373662281</v>
      </c>
      <c r="M163" s="180">
        <f t="shared" si="17"/>
        <v>354473681</v>
      </c>
      <c r="N163" s="180">
        <f t="shared" si="18"/>
        <v>-19188600</v>
      </c>
      <c r="O163" s="181">
        <f t="shared" si="19"/>
        <v>-5.1352788268184874E-2</v>
      </c>
    </row>
    <row r="164" spans="1:15" x14ac:dyDescent="0.25">
      <c r="A164" s="173" t="str">
        <f t="shared" si="14"/>
        <v>1314-MCFDF</v>
      </c>
      <c r="B164" s="174"/>
      <c r="C164" s="175">
        <v>259</v>
      </c>
      <c r="D164" s="175">
        <f t="shared" si="15"/>
        <v>232</v>
      </c>
      <c r="E164" s="176">
        <f t="shared" si="20"/>
        <v>-27</v>
      </c>
      <c r="F164" s="177">
        <f t="shared" si="21"/>
        <v>-0.10424710424710425</v>
      </c>
      <c r="G164" s="155"/>
      <c r="H164" s="155"/>
      <c r="I164" s="72"/>
      <c r="J164" s="178" t="str">
        <f t="shared" si="16"/>
        <v>1314-MCFDF</v>
      </c>
      <c r="K164" s="179"/>
      <c r="L164" s="180">
        <v>11433400</v>
      </c>
      <c r="M164" s="180">
        <f t="shared" si="17"/>
        <v>10165250</v>
      </c>
      <c r="N164" s="180">
        <f t="shared" si="18"/>
        <v>-1268150</v>
      </c>
      <c r="O164" s="181">
        <f t="shared" si="19"/>
        <v>-0.11091626287893365</v>
      </c>
    </row>
    <row r="165" spans="1:15" x14ac:dyDescent="0.25">
      <c r="A165" s="173" t="str">
        <f t="shared" si="14"/>
        <v>1315-MJSAC</v>
      </c>
      <c r="B165" s="174"/>
      <c r="C165" s="175">
        <v>690</v>
      </c>
      <c r="D165" s="175">
        <f t="shared" si="15"/>
        <v>658</v>
      </c>
      <c r="E165" s="176">
        <f t="shared" si="20"/>
        <v>-32</v>
      </c>
      <c r="F165" s="177">
        <f t="shared" si="21"/>
        <v>-4.6376811594202899E-2</v>
      </c>
      <c r="G165" s="155"/>
      <c r="H165" s="155"/>
      <c r="I165" s="72"/>
      <c r="J165" s="178" t="str">
        <f t="shared" si="16"/>
        <v>1315-MJSAC</v>
      </c>
      <c r="K165" s="179"/>
      <c r="L165" s="180">
        <v>29052600</v>
      </c>
      <c r="M165" s="180">
        <f t="shared" si="17"/>
        <v>28564500</v>
      </c>
      <c r="N165" s="180">
        <f t="shared" si="18"/>
        <v>-488100</v>
      </c>
      <c r="O165" s="181">
        <f t="shared" si="19"/>
        <v>-1.680056173974102E-2</v>
      </c>
    </row>
    <row r="166" spans="1:15" x14ac:dyDescent="0.25">
      <c r="A166" s="173" t="str">
        <f t="shared" si="14"/>
        <v>1411-M. CULTES</v>
      </c>
      <c r="B166" s="174"/>
      <c r="C166" s="175">
        <v>134</v>
      </c>
      <c r="D166" s="175">
        <f t="shared" si="15"/>
        <v>129</v>
      </c>
      <c r="E166" s="176">
        <f t="shared" si="20"/>
        <v>-5</v>
      </c>
      <c r="F166" s="177">
        <f t="shared" si="21"/>
        <v>-3.7313432835820892E-2</v>
      </c>
      <c r="G166" s="155"/>
      <c r="H166" s="155"/>
      <c r="I166" s="72"/>
      <c r="J166" s="178" t="str">
        <f t="shared" si="16"/>
        <v>1411-M. CULTES</v>
      </c>
      <c r="K166" s="179"/>
      <c r="L166" s="180">
        <v>5748550</v>
      </c>
      <c r="M166" s="180">
        <f t="shared" si="17"/>
        <v>5785500</v>
      </c>
      <c r="N166" s="180">
        <f t="shared" si="18"/>
        <v>36950</v>
      </c>
      <c r="O166" s="181">
        <f t="shared" si="19"/>
        <v>6.4277078567638798E-3</v>
      </c>
    </row>
    <row r="167" spans="1:15" x14ac:dyDescent="0.25">
      <c r="A167" s="173" t="str">
        <f t="shared" si="14"/>
        <v>1412-M. CULTURE</v>
      </c>
      <c r="B167" s="174"/>
      <c r="C167" s="175">
        <v>1020</v>
      </c>
      <c r="D167" s="175">
        <f t="shared" si="15"/>
        <v>946</v>
      </c>
      <c r="E167" s="176">
        <f t="shared" si="20"/>
        <v>-74</v>
      </c>
      <c r="F167" s="177">
        <f t="shared" si="21"/>
        <v>-7.2549019607843143E-2</v>
      </c>
      <c r="G167" s="155"/>
      <c r="H167" s="155"/>
      <c r="I167" s="72"/>
      <c r="J167" s="178" t="str">
        <f t="shared" si="16"/>
        <v>1412-M. CULTURE</v>
      </c>
      <c r="K167" s="179"/>
      <c r="L167" s="180">
        <v>42320150</v>
      </c>
      <c r="M167" s="180">
        <f t="shared" si="17"/>
        <v>39254950</v>
      </c>
      <c r="N167" s="180">
        <f t="shared" si="18"/>
        <v>-3065200</v>
      </c>
      <c r="O167" s="181">
        <f t="shared" si="19"/>
        <v>-7.2428854812660162E-2</v>
      </c>
    </row>
    <row r="168" spans="1:15" x14ac:dyDescent="0.25">
      <c r="A168" s="173" t="str">
        <f t="shared" si="14"/>
        <v>1413-M. COMM.</v>
      </c>
      <c r="B168" s="174"/>
      <c r="C168" s="175">
        <v>416</v>
      </c>
      <c r="D168" s="175">
        <f t="shared" si="15"/>
        <v>376</v>
      </c>
      <c r="E168" s="176">
        <f t="shared" si="20"/>
        <v>-40</v>
      </c>
      <c r="F168" s="177">
        <f t="shared" si="21"/>
        <v>-9.6153846153846159E-2</v>
      </c>
      <c r="G168" s="155"/>
      <c r="H168" s="155"/>
      <c r="I168" s="72"/>
      <c r="J168" s="178" t="str">
        <f t="shared" si="16"/>
        <v>1413-M. COMM.</v>
      </c>
      <c r="K168" s="179"/>
      <c r="L168" s="180">
        <v>17035800</v>
      </c>
      <c r="M168" s="180">
        <f t="shared" si="17"/>
        <v>15207900</v>
      </c>
      <c r="N168" s="180">
        <f t="shared" si="18"/>
        <v>-1827900</v>
      </c>
      <c r="O168" s="181">
        <f t="shared" si="19"/>
        <v>-0.10729757334554292</v>
      </c>
    </row>
    <row r="169" spans="1:15" x14ac:dyDescent="0.25">
      <c r="A169" s="173" t="str">
        <f t="shared" si="14"/>
        <v>2211-SENAT</v>
      </c>
      <c r="B169" s="174"/>
      <c r="C169" s="175">
        <v>1533</v>
      </c>
      <c r="D169" s="175">
        <f t="shared" si="15"/>
        <v>1410</v>
      </c>
      <c r="E169" s="176">
        <f t="shared" si="20"/>
        <v>-123</v>
      </c>
      <c r="F169" s="177">
        <f t="shared" si="21"/>
        <v>-8.0234833659491189E-2</v>
      </c>
      <c r="G169" s="155"/>
      <c r="H169" s="155"/>
      <c r="I169" s="72"/>
      <c r="J169" s="178" t="str">
        <f t="shared" si="16"/>
        <v>2211-SENAT</v>
      </c>
      <c r="K169" s="179"/>
      <c r="L169" s="180">
        <v>77385550</v>
      </c>
      <c r="M169" s="180">
        <f t="shared" si="17"/>
        <v>70896500</v>
      </c>
      <c r="N169" s="180">
        <f t="shared" si="18"/>
        <v>-6489050</v>
      </c>
      <c r="O169" s="181">
        <f t="shared" si="19"/>
        <v>-8.3853510119137234E-2</v>
      </c>
    </row>
    <row r="170" spans="1:15" x14ac:dyDescent="0.25">
      <c r="A170" s="173" t="str">
        <f t="shared" si="14"/>
        <v>2212-CH. DEPUTES</v>
      </c>
      <c r="B170" s="174"/>
      <c r="C170" s="175">
        <v>2417</v>
      </c>
      <c r="D170" s="175">
        <f t="shared" si="15"/>
        <v>2354</v>
      </c>
      <c r="E170" s="176">
        <f t="shared" si="20"/>
        <v>-63</v>
      </c>
      <c r="F170" s="177">
        <f t="shared" si="21"/>
        <v>-2.6065370293752586E-2</v>
      </c>
      <c r="G170" s="155"/>
      <c r="H170" s="155"/>
      <c r="I170" s="72"/>
      <c r="J170" s="178" t="str">
        <f t="shared" si="16"/>
        <v>2212-CH. DEPUTES</v>
      </c>
      <c r="K170" s="179"/>
      <c r="L170" s="180">
        <v>101562100</v>
      </c>
      <c r="M170" s="180">
        <f t="shared" si="17"/>
        <v>98983900</v>
      </c>
      <c r="N170" s="180">
        <f t="shared" si="18"/>
        <v>-2578200</v>
      </c>
      <c r="O170" s="181">
        <f t="shared" si="19"/>
        <v>-2.5385453825787375E-2</v>
      </c>
    </row>
    <row r="171" spans="1:15" x14ac:dyDescent="0.25">
      <c r="A171" s="173" t="str">
        <f t="shared" si="14"/>
        <v>3211-CSPJ</v>
      </c>
      <c r="B171" s="174"/>
      <c r="C171" s="175">
        <v>1033</v>
      </c>
      <c r="D171" s="175">
        <f t="shared" si="15"/>
        <v>1028</v>
      </c>
      <c r="E171" s="176">
        <f t="shared" si="20"/>
        <v>-5</v>
      </c>
      <c r="F171" s="177">
        <f t="shared" si="21"/>
        <v>-4.8402710551790898E-3</v>
      </c>
      <c r="G171" s="155"/>
      <c r="H171" s="155"/>
      <c r="I171" s="72"/>
      <c r="J171" s="178" t="str">
        <f t="shared" si="16"/>
        <v>3211-CSPJ</v>
      </c>
      <c r="K171" s="179"/>
      <c r="L171" s="180">
        <v>69372900</v>
      </c>
      <c r="M171" s="180">
        <f t="shared" si="17"/>
        <v>69107500</v>
      </c>
      <c r="N171" s="180">
        <f t="shared" si="18"/>
        <v>-265400</v>
      </c>
      <c r="O171" s="181">
        <f t="shared" si="19"/>
        <v>-3.8257013906006524E-3</v>
      </c>
    </row>
    <row r="172" spans="1:15" x14ac:dyDescent="0.25">
      <c r="A172" s="173" t="str">
        <f t="shared" si="14"/>
        <v>4111-CSCCA</v>
      </c>
      <c r="B172" s="174"/>
      <c r="C172" s="175">
        <v>585</v>
      </c>
      <c r="D172" s="175">
        <f t="shared" si="15"/>
        <v>641</v>
      </c>
      <c r="E172" s="176">
        <f t="shared" si="20"/>
        <v>56</v>
      </c>
      <c r="F172" s="177">
        <f t="shared" si="21"/>
        <v>9.5726495726495733E-2</v>
      </c>
      <c r="G172" s="155"/>
      <c r="H172" s="155"/>
      <c r="I172" s="72"/>
      <c r="J172" s="178" t="str">
        <f t="shared" si="16"/>
        <v>4111-CSCCA</v>
      </c>
      <c r="K172" s="179"/>
      <c r="L172" s="180">
        <v>30975550</v>
      </c>
      <c r="M172" s="180">
        <f t="shared" si="17"/>
        <v>34718400</v>
      </c>
      <c r="N172" s="180">
        <f t="shared" si="18"/>
        <v>3742850</v>
      </c>
      <c r="O172" s="181">
        <f t="shared" si="19"/>
        <v>0.12083239845620175</v>
      </c>
    </row>
    <row r="173" spans="1:15" x14ac:dyDescent="0.25">
      <c r="A173" s="173" t="str">
        <f t="shared" si="14"/>
        <v>4211-CEP</v>
      </c>
      <c r="B173" s="174"/>
      <c r="C173" s="175">
        <v>5</v>
      </c>
      <c r="D173" s="175">
        <f t="shared" si="15"/>
        <v>14</v>
      </c>
      <c r="E173" s="176">
        <f t="shared" si="20"/>
        <v>9</v>
      </c>
      <c r="F173" s="177">
        <f t="shared" si="21"/>
        <v>1.8</v>
      </c>
      <c r="G173" s="155"/>
      <c r="H173" s="155"/>
      <c r="I173" s="72"/>
      <c r="J173" s="178" t="str">
        <f t="shared" si="16"/>
        <v>4211-CEP</v>
      </c>
      <c r="K173" s="179"/>
      <c r="L173" s="180">
        <v>189500</v>
      </c>
      <c r="M173" s="180">
        <f t="shared" si="17"/>
        <v>2751800</v>
      </c>
      <c r="N173" s="180">
        <f t="shared" si="18"/>
        <v>2562300</v>
      </c>
      <c r="O173" s="181">
        <f t="shared" si="19"/>
        <v>13.521372031662269</v>
      </c>
    </row>
    <row r="174" spans="1:15" x14ac:dyDescent="0.25">
      <c r="A174" s="173" t="str">
        <f t="shared" si="14"/>
        <v>4212-OPC</v>
      </c>
      <c r="B174" s="174"/>
      <c r="C174" s="175">
        <v>132</v>
      </c>
      <c r="D174" s="175">
        <f t="shared" si="15"/>
        <v>145</v>
      </c>
      <c r="E174" s="176">
        <f t="shared" si="20"/>
        <v>13</v>
      </c>
      <c r="F174" s="177">
        <f t="shared" si="21"/>
        <v>9.8484848484848481E-2</v>
      </c>
      <c r="G174" s="155"/>
      <c r="H174" s="155"/>
      <c r="I174" s="72"/>
      <c r="J174" s="178" t="str">
        <f t="shared" si="16"/>
        <v>4212-OPC</v>
      </c>
      <c r="K174" s="179"/>
      <c r="L174" s="180">
        <v>6655700</v>
      </c>
      <c r="M174" s="180">
        <f t="shared" si="17"/>
        <v>7206050</v>
      </c>
      <c r="N174" s="180">
        <f t="shared" si="18"/>
        <v>550350</v>
      </c>
      <c r="O174" s="181">
        <f t="shared" si="19"/>
        <v>8.2688522619709423E-2</v>
      </c>
    </row>
    <row r="175" spans="1:15" x14ac:dyDescent="0.25">
      <c r="A175" s="173" t="str">
        <f t="shared" si="14"/>
        <v>4311-UEH</v>
      </c>
      <c r="B175" s="174"/>
      <c r="C175" s="175">
        <v>1983</v>
      </c>
      <c r="D175" s="175">
        <f t="shared" si="15"/>
        <v>2097</v>
      </c>
      <c r="E175" s="176">
        <f t="shared" si="20"/>
        <v>114</v>
      </c>
      <c r="F175" s="177">
        <f t="shared" si="21"/>
        <v>5.7488653555219364E-2</v>
      </c>
      <c r="G175" s="155"/>
      <c r="H175" s="155"/>
      <c r="I175" s="72"/>
      <c r="J175" s="178" t="str">
        <f t="shared" si="16"/>
        <v>4311-UEH</v>
      </c>
      <c r="K175" s="179"/>
      <c r="L175" s="180">
        <v>84226070.25</v>
      </c>
      <c r="M175" s="180">
        <f t="shared" si="17"/>
        <v>88806929.75</v>
      </c>
      <c r="N175" s="180">
        <f t="shared" si="18"/>
        <v>4580859.5</v>
      </c>
      <c r="O175" s="181">
        <f t="shared" si="19"/>
        <v>5.4387667457392742E-2</v>
      </c>
    </row>
    <row r="176" spans="1:15" ht="15.75" thickBot="1" x14ac:dyDescent="0.3">
      <c r="A176" s="182" t="str">
        <f t="shared" si="14"/>
        <v>4411-AKA</v>
      </c>
      <c r="B176" s="183"/>
      <c r="C176" s="184">
        <v>23</v>
      </c>
      <c r="D176" s="184">
        <f t="shared" si="15"/>
        <v>22</v>
      </c>
      <c r="E176" s="185">
        <f t="shared" si="20"/>
        <v>-1</v>
      </c>
      <c r="F176" s="186">
        <f t="shared" si="21"/>
        <v>-4.3478260869565216E-2</v>
      </c>
      <c r="G176" s="155"/>
      <c r="H176" s="155"/>
      <c r="I176" s="72"/>
      <c r="J176" s="178" t="str">
        <f t="shared" si="16"/>
        <v>4411-AKA</v>
      </c>
      <c r="K176" s="187"/>
      <c r="L176" s="89">
        <v>1016450</v>
      </c>
      <c r="M176" s="89">
        <f t="shared" si="17"/>
        <v>1157200</v>
      </c>
      <c r="N176" s="188">
        <f t="shared" si="18"/>
        <v>140750</v>
      </c>
      <c r="O176" s="189">
        <f t="shared" si="19"/>
        <v>0.13847213340547987</v>
      </c>
    </row>
    <row r="177" spans="1:17" ht="16.5" thickTop="1" thickBot="1" x14ac:dyDescent="0.3">
      <c r="A177" s="190" t="s">
        <v>119</v>
      </c>
      <c r="B177" s="191"/>
      <c r="C177" s="192">
        <f>SUM(C147:C176)</f>
        <v>103545</v>
      </c>
      <c r="D177" s="192">
        <f>SUM(D147:D176)</f>
        <v>99690</v>
      </c>
      <c r="E177" s="192">
        <f>SUM(E147:E176)</f>
        <v>-3855</v>
      </c>
      <c r="F177" s="193">
        <f>+E177/C177</f>
        <v>-3.7230189772562657E-2</v>
      </c>
      <c r="G177" s="194"/>
      <c r="H177" s="155"/>
      <c r="I177" s="195"/>
      <c r="J177" s="196" t="s">
        <v>119</v>
      </c>
      <c r="K177" s="197"/>
      <c r="L177" s="198">
        <f>SUM(L147:L176)</f>
        <v>3823930799.7600002</v>
      </c>
      <c r="M177" s="198">
        <f t="shared" ref="M177:N177" si="22">SUM(M147:M176)</f>
        <v>3692011016.4200001</v>
      </c>
      <c r="N177" s="199">
        <f t="shared" si="22"/>
        <v>-131919783.33999997</v>
      </c>
      <c r="O177" s="200">
        <f t="shared" si="19"/>
        <v>-3.4498475586503707E-2</v>
      </c>
      <c r="P177" s="201"/>
      <c r="Q177" s="202"/>
    </row>
    <row r="178" spans="1:17" ht="15.75" thickTop="1" x14ac:dyDescent="0.25">
      <c r="B178" s="154"/>
      <c r="C178" s="203"/>
      <c r="D178" s="204"/>
      <c r="E178" s="205"/>
      <c r="F178" s="156"/>
      <c r="G178" s="155"/>
      <c r="H178" s="155"/>
      <c r="I178" s="72"/>
      <c r="J178" s="206"/>
      <c r="K178" s="207"/>
      <c r="L178" s="102"/>
      <c r="M178" s="102"/>
      <c r="N178" s="207"/>
      <c r="O178" s="207"/>
    </row>
    <row r="179" spans="1:17" x14ac:dyDescent="0.25">
      <c r="B179" s="154"/>
      <c r="C179" s="154"/>
      <c r="D179" s="156"/>
      <c r="E179" s="157"/>
      <c r="F179" s="156"/>
      <c r="G179" s="155"/>
      <c r="H179" s="155"/>
      <c r="I179" s="72"/>
      <c r="J179" s="72"/>
      <c r="K179" s="102"/>
      <c r="L179" s="102"/>
      <c r="M179" s="102"/>
      <c r="N179" s="102"/>
      <c r="O179" s="102"/>
    </row>
    <row r="180" spans="1:17" x14ac:dyDescent="0.25">
      <c r="B180" s="154"/>
      <c r="C180" s="154"/>
      <c r="D180" s="156"/>
      <c r="E180" s="157"/>
      <c r="F180" s="156"/>
      <c r="G180" s="155"/>
      <c r="H180" s="155"/>
      <c r="I180" s="72"/>
      <c r="J180" s="72"/>
      <c r="K180" s="102"/>
      <c r="L180" s="102"/>
      <c r="M180" s="102"/>
      <c r="N180" s="102"/>
      <c r="O180" s="102"/>
    </row>
    <row r="181" spans="1:17" x14ac:dyDescent="0.25">
      <c r="B181" s="154"/>
      <c r="C181" s="154"/>
      <c r="D181" s="156"/>
      <c r="E181" s="157"/>
      <c r="F181" s="156"/>
      <c r="G181" s="155"/>
      <c r="H181" s="155"/>
      <c r="I181" s="72"/>
      <c r="J181" s="72"/>
      <c r="K181" s="102"/>
      <c r="L181" s="102"/>
      <c r="M181" s="102"/>
      <c r="N181" s="102"/>
      <c r="O181" s="102"/>
    </row>
    <row r="182" spans="1:17" ht="15.75" thickBot="1" x14ac:dyDescent="0.3">
      <c r="B182" s="154"/>
      <c r="C182" s="154"/>
      <c r="D182" s="156"/>
      <c r="E182" s="157"/>
      <c r="F182" s="156"/>
      <c r="G182" s="155"/>
      <c r="H182" s="155"/>
      <c r="I182" s="72"/>
      <c r="J182" s="72"/>
      <c r="K182" s="102"/>
      <c r="L182" s="102"/>
      <c r="M182" s="102"/>
      <c r="N182" s="102"/>
      <c r="O182" s="102"/>
    </row>
    <row r="183" spans="1:17" x14ac:dyDescent="0.25">
      <c r="A183" s="208" t="s">
        <v>95</v>
      </c>
      <c r="B183" s="209" t="s">
        <v>82</v>
      </c>
      <c r="C183" s="209"/>
      <c r="D183" s="210"/>
      <c r="E183" s="157"/>
      <c r="F183" s="156"/>
      <c r="G183" s="155"/>
      <c r="H183" s="155"/>
      <c r="I183" s="72"/>
      <c r="J183" s="72"/>
      <c r="K183" s="102"/>
      <c r="L183" s="102"/>
      <c r="M183" s="102"/>
      <c r="N183" s="102"/>
      <c r="O183" s="102"/>
    </row>
    <row r="184" spans="1:17" x14ac:dyDescent="0.25">
      <c r="A184" s="52" t="s">
        <v>96</v>
      </c>
      <c r="B184" s="154" t="s">
        <v>84</v>
      </c>
      <c r="C184" s="154" t="s">
        <v>85</v>
      </c>
      <c r="D184" s="211" t="s">
        <v>23</v>
      </c>
      <c r="E184" s="157"/>
      <c r="F184" s="156"/>
      <c r="G184" s="155"/>
      <c r="H184" s="155"/>
      <c r="I184" s="72"/>
      <c r="J184" s="72"/>
      <c r="K184" s="102"/>
      <c r="L184" s="102"/>
      <c r="M184" s="102"/>
      <c r="N184" s="102"/>
      <c r="O184" s="102"/>
    </row>
    <row r="185" spans="1:17" x14ac:dyDescent="0.25">
      <c r="A185" s="110" t="s">
        <v>97</v>
      </c>
      <c r="B185" s="111">
        <f t="shared" ref="B185:C190" si="23">R51</f>
        <v>0</v>
      </c>
      <c r="C185" s="111" t="str">
        <f t="shared" si="23"/>
        <v>-</v>
      </c>
      <c r="D185" s="212">
        <f>SUM(B185:C185)</f>
        <v>0</v>
      </c>
      <c r="E185" s="157"/>
      <c r="F185" s="156"/>
      <c r="G185" s="155"/>
      <c r="H185" s="155"/>
      <c r="I185" s="72"/>
      <c r="J185" s="72"/>
      <c r="K185" s="102"/>
      <c r="L185" s="102"/>
      <c r="M185" s="102"/>
      <c r="N185" s="102"/>
      <c r="O185" s="102"/>
    </row>
    <row r="186" spans="1:17" x14ac:dyDescent="0.25">
      <c r="A186" s="114" t="s">
        <v>99</v>
      </c>
      <c r="B186" s="111">
        <f t="shared" si="23"/>
        <v>944</v>
      </c>
      <c r="C186" s="111">
        <f t="shared" si="23"/>
        <v>1770</v>
      </c>
      <c r="D186" s="213">
        <f>SUM(B186:C186)</f>
        <v>2714</v>
      </c>
      <c r="E186" s="157"/>
      <c r="F186" s="156"/>
      <c r="G186" s="155"/>
      <c r="H186" s="155"/>
      <c r="I186" s="72"/>
      <c r="J186" s="72"/>
      <c r="K186" s="102"/>
      <c r="L186" s="102"/>
      <c r="M186" s="102"/>
      <c r="N186" s="102"/>
      <c r="O186" s="102"/>
    </row>
    <row r="187" spans="1:17" x14ac:dyDescent="0.25">
      <c r="A187" s="114" t="s">
        <v>100</v>
      </c>
      <c r="B187" s="111">
        <f t="shared" si="23"/>
        <v>6158</v>
      </c>
      <c r="C187" s="111">
        <f t="shared" si="23"/>
        <v>14468</v>
      </c>
      <c r="D187" s="213">
        <f t="shared" ref="D187:D190" si="24">SUM(B187:C187)</f>
        <v>20626</v>
      </c>
      <c r="E187" s="157"/>
      <c r="F187" s="156"/>
      <c r="G187" s="155"/>
      <c r="H187" s="155"/>
      <c r="I187" s="72"/>
      <c r="J187" s="72"/>
      <c r="K187" s="102"/>
      <c r="L187" s="102"/>
      <c r="M187" s="102"/>
      <c r="N187" s="102"/>
      <c r="O187" s="102"/>
    </row>
    <row r="188" spans="1:17" x14ac:dyDescent="0.25">
      <c r="A188" s="114" t="s">
        <v>101</v>
      </c>
      <c r="B188" s="111">
        <f t="shared" si="23"/>
        <v>9291</v>
      </c>
      <c r="C188" s="111">
        <f t="shared" si="23"/>
        <v>24824</v>
      </c>
      <c r="D188" s="213">
        <f t="shared" si="24"/>
        <v>34115</v>
      </c>
      <c r="E188" s="157"/>
      <c r="F188" s="156"/>
      <c r="G188" s="155"/>
      <c r="H188" s="155"/>
      <c r="I188" s="72"/>
      <c r="J188" s="72"/>
      <c r="K188" s="102"/>
      <c r="L188" s="102"/>
      <c r="M188" s="102"/>
      <c r="N188" s="102"/>
      <c r="O188" s="102"/>
    </row>
    <row r="189" spans="1:17" x14ac:dyDescent="0.25">
      <c r="A189" s="114" t="s">
        <v>102</v>
      </c>
      <c r="B189" s="111">
        <f t="shared" si="23"/>
        <v>7051</v>
      </c>
      <c r="C189" s="111">
        <f t="shared" si="23"/>
        <v>18604</v>
      </c>
      <c r="D189" s="213">
        <f t="shared" si="24"/>
        <v>25655</v>
      </c>
      <c r="E189" s="157"/>
      <c r="F189" s="156"/>
      <c r="G189" s="155"/>
      <c r="H189" s="155"/>
      <c r="I189" s="72"/>
      <c r="J189" s="72"/>
      <c r="K189" s="102"/>
      <c r="L189" s="102"/>
      <c r="M189" s="102"/>
      <c r="N189" s="102"/>
      <c r="O189" s="102"/>
    </row>
    <row r="190" spans="1:17" x14ac:dyDescent="0.25">
      <c r="A190" s="114" t="s">
        <v>103</v>
      </c>
      <c r="B190" s="111">
        <f t="shared" si="23"/>
        <v>4796</v>
      </c>
      <c r="C190" s="111">
        <f t="shared" si="23"/>
        <v>11784</v>
      </c>
      <c r="D190" s="213">
        <f t="shared" si="24"/>
        <v>16580</v>
      </c>
      <c r="E190" s="157"/>
      <c r="F190" s="156"/>
      <c r="G190" s="155"/>
      <c r="H190" s="155"/>
      <c r="I190" s="72"/>
      <c r="J190" s="72"/>
      <c r="K190" s="102"/>
      <c r="L190" s="102"/>
      <c r="M190" s="102"/>
      <c r="N190" s="102"/>
      <c r="O190" s="102"/>
    </row>
    <row r="191" spans="1:17" x14ac:dyDescent="0.25">
      <c r="A191" s="52" t="s">
        <v>23</v>
      </c>
      <c r="B191" s="214">
        <f>SUM(B185:B190)</f>
        <v>28240</v>
      </c>
      <c r="C191" s="214">
        <f>SUM(C185:C190)</f>
        <v>71450</v>
      </c>
      <c r="D191" s="215">
        <f>SUM(D185:D190)</f>
        <v>99690</v>
      </c>
      <c r="I191" s="72"/>
      <c r="J191" s="72"/>
      <c r="K191" s="102"/>
      <c r="L191" s="102"/>
      <c r="M191" s="102"/>
      <c r="N191" s="102"/>
      <c r="O191" s="102"/>
    </row>
    <row r="192" spans="1:17" x14ac:dyDescent="0.25">
      <c r="A192" s="52"/>
      <c r="B192" s="216"/>
      <c r="D192" s="217"/>
      <c r="I192" s="72"/>
      <c r="J192" s="72"/>
      <c r="K192" s="102"/>
      <c r="L192" s="102"/>
      <c r="M192" s="102"/>
      <c r="N192" s="102"/>
      <c r="O192" s="102"/>
    </row>
    <row r="193" spans="1:15" x14ac:dyDescent="0.25">
      <c r="A193" s="52"/>
      <c r="D193" s="218"/>
      <c r="I193" s="72"/>
      <c r="J193" s="72"/>
      <c r="K193" s="102"/>
      <c r="L193" s="102"/>
      <c r="M193" s="102"/>
      <c r="N193" s="102"/>
      <c r="O193" s="102"/>
    </row>
    <row r="194" spans="1:15" x14ac:dyDescent="0.25">
      <c r="A194" s="52"/>
      <c r="D194" s="219"/>
      <c r="I194" s="72"/>
      <c r="J194" s="72"/>
      <c r="K194" s="102"/>
      <c r="L194" s="102"/>
      <c r="M194" s="102"/>
      <c r="N194" s="102"/>
      <c r="O194" s="102"/>
    </row>
    <row r="195" spans="1:15" ht="15.75" thickBot="1" x14ac:dyDescent="0.3">
      <c r="A195" s="220"/>
      <c r="B195" s="221">
        <f>+B191/D191</f>
        <v>0.28327816230313974</v>
      </c>
      <c r="C195" s="221">
        <f>+C191/D191</f>
        <v>0.71672183769686026</v>
      </c>
      <c r="D195" s="222"/>
      <c r="I195" s="72"/>
      <c r="J195" s="72"/>
      <c r="K195" s="102"/>
      <c r="L195" s="102"/>
      <c r="M195" s="102"/>
      <c r="N195" s="102"/>
      <c r="O195" s="102"/>
    </row>
    <row r="196" spans="1:15" x14ac:dyDescent="0.25">
      <c r="I196" s="72"/>
      <c r="J196" s="72"/>
      <c r="K196" s="102"/>
      <c r="L196" s="102"/>
      <c r="M196" s="102"/>
      <c r="N196" s="102"/>
      <c r="O196" s="102"/>
    </row>
    <row r="197" spans="1:15" x14ac:dyDescent="0.25">
      <c r="I197" s="72"/>
      <c r="J197" s="72"/>
      <c r="K197" s="102"/>
      <c r="L197" s="102"/>
      <c r="M197" s="102"/>
      <c r="N197" s="102"/>
      <c r="O197" s="102"/>
    </row>
    <row r="198" spans="1:15" x14ac:dyDescent="0.25">
      <c r="I198" s="72"/>
      <c r="J198" s="72"/>
      <c r="K198" s="102"/>
      <c r="L198" s="102"/>
      <c r="M198" s="102"/>
      <c r="N198" s="102"/>
      <c r="O198" s="102"/>
    </row>
    <row r="199" spans="1:15" x14ac:dyDescent="0.25">
      <c r="I199" s="72"/>
      <c r="J199" s="72"/>
      <c r="K199" s="102"/>
      <c r="L199" s="102"/>
      <c r="M199" s="102"/>
      <c r="N199" s="102"/>
      <c r="O199" s="102"/>
    </row>
    <row r="200" spans="1:15" x14ac:dyDescent="0.25">
      <c r="I200" s="72"/>
      <c r="J200" s="72"/>
      <c r="K200" s="102"/>
      <c r="L200" s="102"/>
      <c r="M200" s="102"/>
      <c r="N200" s="102"/>
      <c r="O200" s="102"/>
    </row>
    <row r="201" spans="1:15" x14ac:dyDescent="0.25">
      <c r="I201" s="72"/>
      <c r="J201" s="72"/>
      <c r="K201" s="102"/>
      <c r="L201" s="102"/>
      <c r="M201" s="102"/>
      <c r="N201" s="102"/>
      <c r="O201" s="102"/>
    </row>
    <row r="202" spans="1:15" x14ac:dyDescent="0.25">
      <c r="I202" s="72"/>
      <c r="J202" s="72"/>
      <c r="K202" s="102"/>
      <c r="L202" s="102"/>
      <c r="M202" s="102"/>
      <c r="N202" s="102"/>
      <c r="O202" s="102"/>
    </row>
    <row r="203" spans="1:15" x14ac:dyDescent="0.25">
      <c r="I203" s="72"/>
      <c r="J203" s="72"/>
      <c r="K203" s="102"/>
      <c r="L203" s="102"/>
      <c r="M203" s="102"/>
      <c r="N203" s="102"/>
      <c r="O203" s="102"/>
    </row>
    <row r="204" spans="1:15" x14ac:dyDescent="0.25">
      <c r="I204" s="72"/>
      <c r="J204" s="72"/>
      <c r="K204" s="102"/>
      <c r="L204" s="102"/>
      <c r="M204" s="102"/>
      <c r="N204" s="102"/>
      <c r="O204" s="102"/>
    </row>
    <row r="205" spans="1:15" x14ac:dyDescent="0.25">
      <c r="I205" s="72"/>
      <c r="J205" s="72"/>
      <c r="K205" s="102"/>
      <c r="L205" s="102"/>
      <c r="M205" s="102"/>
      <c r="N205" s="102"/>
      <c r="O205" s="102"/>
    </row>
    <row r="206" spans="1:15" x14ac:dyDescent="0.25">
      <c r="I206" s="72"/>
      <c r="J206" s="72"/>
      <c r="K206" s="102"/>
      <c r="L206" s="102"/>
      <c r="M206" s="102"/>
      <c r="N206" s="102"/>
      <c r="O206" s="102"/>
    </row>
    <row r="207" spans="1:15" x14ac:dyDescent="0.25">
      <c r="I207" s="72"/>
      <c r="J207" s="72"/>
      <c r="K207" s="102"/>
      <c r="L207" s="102"/>
      <c r="M207" s="102"/>
      <c r="N207" s="102"/>
      <c r="O207" s="102"/>
    </row>
    <row r="208" spans="1:15" x14ac:dyDescent="0.25">
      <c r="I208" s="72"/>
      <c r="J208" s="72"/>
      <c r="K208" s="102"/>
      <c r="L208" s="102"/>
      <c r="M208" s="102"/>
      <c r="N208" s="102"/>
      <c r="O208" s="102"/>
    </row>
    <row r="209" spans="9:15" x14ac:dyDescent="0.25">
      <c r="I209" s="72"/>
      <c r="J209" s="72"/>
      <c r="K209" s="102"/>
      <c r="L209" s="102"/>
      <c r="M209" s="102"/>
      <c r="N209" s="102"/>
      <c r="O209" s="102"/>
    </row>
    <row r="210" spans="9:15" x14ac:dyDescent="0.25">
      <c r="I210" s="72"/>
      <c r="J210" s="72"/>
      <c r="K210" s="102"/>
      <c r="L210" s="102"/>
      <c r="M210" s="102"/>
      <c r="N210" s="102"/>
      <c r="O210" s="102"/>
    </row>
    <row r="211" spans="9:15" x14ac:dyDescent="0.25">
      <c r="I211" s="72"/>
      <c r="J211" s="72"/>
      <c r="K211" s="102"/>
      <c r="L211" s="102"/>
      <c r="M211" s="102"/>
      <c r="N211" s="102"/>
      <c r="O211" s="102"/>
    </row>
    <row r="212" spans="9:15" x14ac:dyDescent="0.25">
      <c r="I212" s="72"/>
      <c r="J212" s="72"/>
      <c r="K212" s="102"/>
      <c r="L212" s="102"/>
      <c r="M212" s="102"/>
      <c r="N212" s="102"/>
      <c r="O212" s="102"/>
    </row>
    <row r="213" spans="9:15" x14ac:dyDescent="0.25">
      <c r="I213" s="72"/>
      <c r="J213" s="72"/>
      <c r="K213" s="102"/>
      <c r="L213" s="102"/>
      <c r="M213" s="102"/>
      <c r="N213" s="102"/>
      <c r="O213" s="102"/>
    </row>
    <row r="214" spans="9:15" x14ac:dyDescent="0.25">
      <c r="I214" s="72"/>
      <c r="J214" s="72"/>
      <c r="K214" s="102"/>
      <c r="L214" s="102"/>
      <c r="M214" s="102"/>
      <c r="N214" s="102"/>
      <c r="O214" s="102"/>
    </row>
    <row r="215" spans="9:15" x14ac:dyDescent="0.25">
      <c r="I215" s="72"/>
      <c r="J215" s="72"/>
      <c r="K215" s="102"/>
      <c r="L215" s="102"/>
      <c r="M215" s="102"/>
      <c r="N215" s="102"/>
      <c r="O215" s="102"/>
    </row>
    <row r="216" spans="9:15" x14ac:dyDescent="0.25">
      <c r="I216" s="72"/>
      <c r="J216" s="72"/>
      <c r="K216" s="102"/>
      <c r="L216" s="102"/>
      <c r="M216" s="102"/>
      <c r="N216" s="102"/>
      <c r="O216" s="102"/>
    </row>
    <row r="217" spans="9:15" x14ac:dyDescent="0.25">
      <c r="I217" s="72"/>
      <c r="J217" s="72"/>
      <c r="K217" s="102"/>
      <c r="L217" s="102"/>
      <c r="M217" s="102"/>
      <c r="N217" s="102"/>
      <c r="O217" s="102"/>
    </row>
    <row r="218" spans="9:15" x14ac:dyDescent="0.25">
      <c r="I218" s="72"/>
      <c r="J218" s="72"/>
      <c r="K218" s="102"/>
      <c r="L218" s="102"/>
      <c r="M218" s="102"/>
      <c r="N218" s="102"/>
      <c r="O218" s="102"/>
    </row>
    <row r="219" spans="9:15" x14ac:dyDescent="0.25">
      <c r="I219" s="72"/>
      <c r="J219" s="72"/>
      <c r="K219" s="102"/>
      <c r="L219" s="102"/>
      <c r="M219" s="102"/>
      <c r="N219" s="102"/>
      <c r="O219" s="102"/>
    </row>
    <row r="220" spans="9:15" x14ac:dyDescent="0.25">
      <c r="I220" s="72"/>
      <c r="J220" s="72"/>
      <c r="K220" s="102"/>
      <c r="L220" s="102"/>
      <c r="M220" s="102"/>
      <c r="N220" s="102"/>
      <c r="O220" s="102"/>
    </row>
    <row r="221" spans="9:15" x14ac:dyDescent="0.25">
      <c r="I221" s="72"/>
      <c r="J221" s="72"/>
      <c r="K221" s="102"/>
      <c r="L221" s="102"/>
      <c r="M221" s="102"/>
      <c r="N221" s="102"/>
      <c r="O221" s="102"/>
    </row>
    <row r="222" spans="9:15" x14ac:dyDescent="0.25">
      <c r="I222" s="72"/>
      <c r="J222" s="72"/>
      <c r="K222" s="102"/>
      <c r="L222" s="102"/>
      <c r="M222" s="102"/>
      <c r="N222" s="102"/>
      <c r="O222" s="102"/>
    </row>
    <row r="223" spans="9:15" x14ac:dyDescent="0.25">
      <c r="I223" s="72"/>
      <c r="J223" s="72"/>
      <c r="K223" s="102"/>
      <c r="L223" s="102"/>
      <c r="M223" s="102"/>
      <c r="N223" s="102"/>
      <c r="O223" s="102"/>
    </row>
    <row r="224" spans="9:15" x14ac:dyDescent="0.25">
      <c r="I224" s="72"/>
      <c r="J224" s="72"/>
      <c r="K224" s="102"/>
      <c r="L224" s="102"/>
      <c r="M224" s="102"/>
      <c r="N224" s="102"/>
      <c r="O224" s="102"/>
    </row>
    <row r="225" spans="9:15" x14ac:dyDescent="0.25">
      <c r="I225" s="72"/>
      <c r="J225" s="72"/>
      <c r="K225" s="102"/>
      <c r="L225" s="102"/>
      <c r="M225" s="102"/>
      <c r="N225" s="102"/>
      <c r="O225" s="102"/>
    </row>
    <row r="226" spans="9:15" x14ac:dyDescent="0.25">
      <c r="I226" s="72"/>
      <c r="J226" s="72"/>
      <c r="K226" s="102"/>
      <c r="L226" s="102"/>
      <c r="M226" s="102"/>
      <c r="N226" s="102"/>
      <c r="O226" s="102"/>
    </row>
    <row r="227" spans="9:15" x14ac:dyDescent="0.25">
      <c r="I227" s="72"/>
      <c r="J227" s="72"/>
      <c r="K227" s="102"/>
      <c r="L227" s="102"/>
      <c r="M227" s="102"/>
      <c r="N227" s="102"/>
      <c r="O227" s="102"/>
    </row>
    <row r="228" spans="9:15" x14ac:dyDescent="0.25">
      <c r="I228" s="72"/>
      <c r="J228" s="72"/>
      <c r="K228" s="102"/>
      <c r="L228" s="102"/>
      <c r="M228" s="102"/>
      <c r="N228" s="102"/>
      <c r="O228" s="102"/>
    </row>
    <row r="229" spans="9:15" x14ac:dyDescent="0.25">
      <c r="I229" s="72"/>
      <c r="J229" s="72"/>
      <c r="K229" s="102"/>
      <c r="L229" s="102"/>
      <c r="M229" s="102"/>
      <c r="N229" s="102"/>
      <c r="O229" s="102"/>
    </row>
    <row r="230" spans="9:15" x14ac:dyDescent="0.25">
      <c r="I230" s="72"/>
      <c r="J230" s="72"/>
      <c r="K230" s="102"/>
      <c r="L230" s="102"/>
      <c r="M230" s="102"/>
      <c r="N230" s="102"/>
      <c r="O230" s="102"/>
    </row>
    <row r="231" spans="9:15" x14ac:dyDescent="0.25">
      <c r="I231" s="72"/>
      <c r="J231" s="72"/>
      <c r="K231" s="102"/>
      <c r="L231" s="102"/>
      <c r="M231" s="102"/>
      <c r="N231" s="102"/>
      <c r="O231" s="102"/>
    </row>
    <row r="232" spans="9:15" x14ac:dyDescent="0.25">
      <c r="I232" s="72"/>
      <c r="J232" s="72"/>
      <c r="K232" s="102"/>
      <c r="L232" s="102"/>
      <c r="M232" s="102"/>
      <c r="N232" s="102"/>
      <c r="O232" s="102"/>
    </row>
    <row r="233" spans="9:15" x14ac:dyDescent="0.25">
      <c r="I233" s="72"/>
      <c r="J233" s="72"/>
      <c r="K233" s="102"/>
      <c r="L233" s="102"/>
      <c r="M233" s="102"/>
      <c r="N233" s="102"/>
      <c r="O233" s="102"/>
    </row>
    <row r="234" spans="9:15" x14ac:dyDescent="0.25">
      <c r="I234" s="72"/>
      <c r="J234" s="72"/>
      <c r="K234" s="102"/>
      <c r="L234" s="102"/>
      <c r="M234" s="102"/>
      <c r="N234" s="102"/>
      <c r="O234" s="102"/>
    </row>
    <row r="235" spans="9:15" x14ac:dyDescent="0.25">
      <c r="I235" s="72"/>
      <c r="J235" s="72"/>
      <c r="K235" s="102"/>
      <c r="L235" s="102"/>
      <c r="M235" s="102"/>
      <c r="N235" s="102"/>
      <c r="O235" s="102"/>
    </row>
    <row r="236" spans="9:15" x14ac:dyDescent="0.25">
      <c r="I236" s="72"/>
      <c r="J236" s="72"/>
      <c r="K236" s="102"/>
      <c r="L236" s="102"/>
      <c r="M236" s="102"/>
      <c r="N236" s="102"/>
      <c r="O236" s="102"/>
    </row>
    <row r="237" spans="9:15" x14ac:dyDescent="0.25">
      <c r="I237" s="72"/>
      <c r="J237" s="72"/>
      <c r="K237" s="102"/>
      <c r="L237" s="102"/>
      <c r="M237" s="102"/>
      <c r="N237" s="102"/>
      <c r="O237" s="102"/>
    </row>
    <row r="238" spans="9:15" x14ac:dyDescent="0.25">
      <c r="I238" s="72"/>
      <c r="J238" s="72"/>
      <c r="K238" s="102"/>
      <c r="L238" s="102"/>
      <c r="M238" s="102"/>
      <c r="N238" s="102"/>
      <c r="O238" s="102"/>
    </row>
    <row r="239" spans="9:15" x14ac:dyDescent="0.25">
      <c r="I239" s="72"/>
      <c r="J239" s="72"/>
      <c r="K239" s="102"/>
      <c r="L239" s="102"/>
      <c r="M239" s="102"/>
      <c r="N239" s="102"/>
      <c r="O239" s="102"/>
    </row>
    <row r="240" spans="9:15" x14ac:dyDescent="0.25">
      <c r="I240" s="72"/>
      <c r="J240" s="72"/>
      <c r="K240" s="102"/>
      <c r="L240" s="102"/>
      <c r="M240" s="102"/>
      <c r="N240" s="102"/>
      <c r="O240" s="102"/>
    </row>
    <row r="241" spans="9:15" x14ac:dyDescent="0.25">
      <c r="I241" s="72"/>
      <c r="J241" s="72"/>
      <c r="K241" s="102"/>
      <c r="L241" s="102"/>
      <c r="M241" s="102"/>
      <c r="N241" s="102"/>
      <c r="O241" s="102"/>
    </row>
    <row r="242" spans="9:15" x14ac:dyDescent="0.25">
      <c r="I242" s="72"/>
      <c r="J242" s="72"/>
      <c r="K242" s="102"/>
      <c r="L242" s="102"/>
      <c r="M242" s="102"/>
      <c r="N242" s="102"/>
      <c r="O242" s="102"/>
    </row>
    <row r="243" spans="9:15" x14ac:dyDescent="0.25">
      <c r="I243" s="72"/>
      <c r="J243" s="72"/>
      <c r="K243" s="102"/>
      <c r="L243" s="102"/>
      <c r="M243" s="102"/>
      <c r="N243" s="102"/>
      <c r="O243" s="102"/>
    </row>
    <row r="244" spans="9:15" x14ac:dyDescent="0.25">
      <c r="I244" s="72"/>
      <c r="J244" s="72"/>
      <c r="K244" s="102"/>
      <c r="L244" s="102"/>
      <c r="M244" s="102"/>
      <c r="N244" s="102"/>
      <c r="O244" s="102"/>
    </row>
    <row r="245" spans="9:15" x14ac:dyDescent="0.25">
      <c r="I245" s="72"/>
      <c r="J245" s="72"/>
      <c r="K245" s="102"/>
      <c r="L245" s="102"/>
      <c r="M245" s="102"/>
      <c r="N245" s="102"/>
      <c r="O245" s="102"/>
    </row>
    <row r="246" spans="9:15" x14ac:dyDescent="0.25">
      <c r="I246" s="72"/>
      <c r="J246" s="72"/>
      <c r="K246" s="102"/>
      <c r="L246" s="102"/>
      <c r="M246" s="102"/>
      <c r="N246" s="102"/>
      <c r="O246" s="102"/>
    </row>
    <row r="247" spans="9:15" x14ac:dyDescent="0.25">
      <c r="I247" s="72"/>
      <c r="J247" s="72"/>
      <c r="K247" s="102"/>
      <c r="L247" s="102"/>
      <c r="M247" s="102"/>
      <c r="N247" s="102"/>
      <c r="O247" s="102"/>
    </row>
    <row r="248" spans="9:15" x14ac:dyDescent="0.25">
      <c r="I248" s="72"/>
      <c r="J248" s="72"/>
      <c r="K248" s="102"/>
      <c r="L248" s="102"/>
      <c r="M248" s="102"/>
      <c r="N248" s="102"/>
      <c r="O248" s="102"/>
    </row>
    <row r="249" spans="9:15" x14ac:dyDescent="0.25">
      <c r="I249" s="72"/>
      <c r="J249" s="72"/>
      <c r="K249" s="102"/>
      <c r="L249" s="102"/>
      <c r="M249" s="102"/>
      <c r="N249" s="102"/>
      <c r="O249" s="102"/>
    </row>
    <row r="250" spans="9:15" x14ac:dyDescent="0.25">
      <c r="I250" s="72"/>
      <c r="J250" s="72"/>
      <c r="K250" s="102"/>
      <c r="L250" s="102"/>
      <c r="M250" s="102"/>
      <c r="N250" s="102"/>
      <c r="O250" s="102"/>
    </row>
    <row r="251" spans="9:15" x14ac:dyDescent="0.25">
      <c r="I251" s="72"/>
      <c r="J251" s="72"/>
      <c r="K251" s="102"/>
      <c r="L251" s="102"/>
      <c r="M251" s="102"/>
      <c r="N251" s="102"/>
      <c r="O251" s="102"/>
    </row>
    <row r="252" spans="9:15" x14ac:dyDescent="0.25">
      <c r="I252" s="72"/>
      <c r="J252" s="72"/>
      <c r="K252" s="102"/>
      <c r="L252" s="102"/>
      <c r="M252" s="102"/>
      <c r="N252" s="102"/>
      <c r="O252" s="102"/>
    </row>
    <row r="253" spans="9:15" x14ac:dyDescent="0.25">
      <c r="I253" s="72"/>
      <c r="J253" s="72"/>
      <c r="K253" s="102"/>
      <c r="L253" s="102"/>
      <c r="M253" s="102"/>
      <c r="N253" s="102"/>
      <c r="O253" s="102"/>
    </row>
    <row r="254" spans="9:15" x14ac:dyDescent="0.25">
      <c r="I254" s="72"/>
      <c r="J254" s="72"/>
      <c r="K254" s="102"/>
      <c r="L254" s="102"/>
      <c r="M254" s="102"/>
      <c r="N254" s="102"/>
      <c r="O254" s="102"/>
    </row>
    <row r="255" spans="9:15" x14ac:dyDescent="0.25">
      <c r="I255" s="72"/>
      <c r="J255" s="72"/>
      <c r="K255" s="102"/>
      <c r="L255" s="102"/>
      <c r="M255" s="102"/>
      <c r="N255" s="102"/>
      <c r="O255" s="102"/>
    </row>
    <row r="256" spans="9:15" x14ac:dyDescent="0.25">
      <c r="I256" s="72"/>
      <c r="J256" s="72"/>
      <c r="K256" s="102"/>
      <c r="L256" s="102"/>
      <c r="M256" s="102"/>
      <c r="N256" s="102"/>
      <c r="O256" s="102"/>
    </row>
    <row r="257" spans="9:15" x14ac:dyDescent="0.25">
      <c r="I257" s="72"/>
      <c r="J257" s="72"/>
      <c r="K257" s="102"/>
      <c r="L257" s="102"/>
      <c r="M257" s="102"/>
      <c r="N257" s="102"/>
      <c r="O257" s="102"/>
    </row>
    <row r="258" spans="9:15" x14ac:dyDescent="0.25">
      <c r="I258" s="72"/>
      <c r="J258" s="72"/>
      <c r="K258" s="102"/>
      <c r="L258" s="102"/>
      <c r="M258" s="102"/>
      <c r="N258" s="102"/>
      <c r="O258" s="102"/>
    </row>
    <row r="259" spans="9:15" x14ac:dyDescent="0.25">
      <c r="I259" s="72"/>
      <c r="J259" s="72"/>
      <c r="K259" s="102"/>
      <c r="L259" s="102"/>
      <c r="M259" s="102"/>
      <c r="N259" s="102"/>
      <c r="O259" s="102"/>
    </row>
    <row r="260" spans="9:15" x14ac:dyDescent="0.25">
      <c r="I260" s="72"/>
      <c r="J260" s="72"/>
      <c r="K260" s="102"/>
      <c r="L260" s="102"/>
      <c r="M260" s="102"/>
      <c r="N260" s="102"/>
      <c r="O260" s="102"/>
    </row>
    <row r="261" spans="9:15" x14ac:dyDescent="0.25">
      <c r="I261" s="72"/>
      <c r="J261" s="72"/>
      <c r="K261" s="102"/>
      <c r="L261" s="102"/>
      <c r="M261" s="102"/>
      <c r="N261" s="102"/>
      <c r="O261" s="102"/>
    </row>
    <row r="262" spans="9:15" x14ac:dyDescent="0.25">
      <c r="I262" s="72"/>
      <c r="J262" s="72"/>
      <c r="K262" s="102"/>
      <c r="L262" s="102"/>
      <c r="M262" s="102"/>
      <c r="N262" s="102"/>
      <c r="O262" s="102"/>
    </row>
    <row r="263" spans="9:15" x14ac:dyDescent="0.25">
      <c r="I263" s="72"/>
      <c r="J263" s="72"/>
      <c r="K263" s="102"/>
      <c r="L263" s="102"/>
      <c r="M263" s="102"/>
      <c r="N263" s="102"/>
      <c r="O263" s="102"/>
    </row>
    <row r="264" spans="9:15" x14ac:dyDescent="0.25">
      <c r="I264" s="72"/>
      <c r="J264" s="72"/>
      <c r="K264" s="102"/>
      <c r="L264" s="102"/>
      <c r="M264" s="102"/>
      <c r="N264" s="102"/>
      <c r="O264" s="102"/>
    </row>
    <row r="265" spans="9:15" x14ac:dyDescent="0.25">
      <c r="I265" s="72"/>
      <c r="J265" s="72"/>
      <c r="K265" s="102"/>
      <c r="L265" s="102"/>
      <c r="M265" s="102"/>
      <c r="N265" s="102"/>
      <c r="O265" s="102"/>
    </row>
    <row r="266" spans="9:15" x14ac:dyDescent="0.25">
      <c r="I266" s="72"/>
      <c r="J266" s="72"/>
      <c r="K266" s="102"/>
      <c r="L266" s="102"/>
      <c r="M266" s="102"/>
      <c r="N266" s="102"/>
      <c r="O266" s="102"/>
    </row>
    <row r="267" spans="9:15" x14ac:dyDescent="0.25">
      <c r="I267" s="72"/>
      <c r="J267" s="72"/>
      <c r="K267" s="102"/>
      <c r="L267" s="102"/>
      <c r="M267" s="102"/>
      <c r="N267" s="102"/>
      <c r="O267" s="102"/>
    </row>
    <row r="268" spans="9:15" x14ac:dyDescent="0.25">
      <c r="I268" s="72"/>
      <c r="J268" s="72"/>
      <c r="K268" s="102"/>
      <c r="L268" s="102"/>
      <c r="M268" s="102"/>
      <c r="N268" s="102"/>
      <c r="O268" s="102"/>
    </row>
    <row r="269" spans="9:15" x14ac:dyDescent="0.25">
      <c r="I269" s="72"/>
      <c r="J269" s="72"/>
      <c r="K269" s="102"/>
      <c r="L269" s="102"/>
      <c r="M269" s="102"/>
      <c r="N269" s="102"/>
      <c r="O269" s="102"/>
    </row>
    <row r="270" spans="9:15" x14ac:dyDescent="0.25">
      <c r="I270" s="72"/>
      <c r="J270" s="72"/>
      <c r="K270" s="102"/>
      <c r="L270" s="102"/>
      <c r="M270" s="102"/>
      <c r="N270" s="102"/>
      <c r="O270" s="102"/>
    </row>
    <row r="271" spans="9:15" x14ac:dyDescent="0.25">
      <c r="I271" s="72"/>
      <c r="J271" s="72"/>
      <c r="K271" s="102"/>
      <c r="L271" s="102"/>
      <c r="M271" s="102"/>
      <c r="N271" s="102"/>
      <c r="O271" s="102"/>
    </row>
    <row r="272" spans="9:15" x14ac:dyDescent="0.25">
      <c r="I272" s="72"/>
      <c r="J272" s="72"/>
      <c r="K272" s="102"/>
      <c r="L272" s="102"/>
      <c r="M272" s="102"/>
      <c r="N272" s="102"/>
      <c r="O272" s="102"/>
    </row>
    <row r="273" spans="9:15" x14ac:dyDescent="0.25">
      <c r="I273" s="72"/>
      <c r="J273" s="72"/>
      <c r="K273" s="102"/>
      <c r="L273" s="102"/>
      <c r="M273" s="102"/>
      <c r="N273" s="102"/>
      <c r="O273" s="102"/>
    </row>
    <row r="274" spans="9:15" x14ac:dyDescent="0.25">
      <c r="I274" s="72"/>
      <c r="J274" s="72"/>
      <c r="K274" s="102"/>
      <c r="L274" s="102"/>
      <c r="M274" s="102"/>
      <c r="N274" s="102"/>
      <c r="O274" s="102"/>
    </row>
    <row r="275" spans="9:15" x14ac:dyDescent="0.25">
      <c r="I275" s="72"/>
      <c r="J275" s="72"/>
      <c r="K275" s="102"/>
      <c r="L275" s="102"/>
      <c r="M275" s="102"/>
      <c r="N275" s="102"/>
      <c r="O275" s="102"/>
    </row>
    <row r="276" spans="9:15" x14ac:dyDescent="0.25">
      <c r="I276" s="72"/>
      <c r="J276" s="72"/>
      <c r="K276" s="102"/>
      <c r="L276" s="102"/>
      <c r="M276" s="102"/>
      <c r="N276" s="102"/>
      <c r="O276" s="102"/>
    </row>
    <row r="277" spans="9:15" x14ac:dyDescent="0.25">
      <c r="I277" s="72"/>
      <c r="J277" s="72"/>
      <c r="K277" s="102"/>
      <c r="L277" s="102"/>
      <c r="M277" s="102"/>
      <c r="N277" s="102"/>
      <c r="O277" s="102"/>
    </row>
    <row r="278" spans="9:15" x14ac:dyDescent="0.25">
      <c r="I278" s="72"/>
      <c r="J278" s="72"/>
      <c r="K278" s="102"/>
      <c r="L278" s="102"/>
      <c r="M278" s="102"/>
      <c r="N278" s="102"/>
      <c r="O278" s="102"/>
    </row>
    <row r="279" spans="9:15" x14ac:dyDescent="0.25">
      <c r="I279" s="72"/>
      <c r="J279" s="72"/>
      <c r="K279" s="102"/>
      <c r="L279" s="102"/>
      <c r="M279" s="102"/>
      <c r="N279" s="102"/>
      <c r="O279" s="102"/>
    </row>
    <row r="280" spans="9:15" x14ac:dyDescent="0.25">
      <c r="I280" s="72"/>
      <c r="J280" s="72"/>
      <c r="K280" s="102"/>
      <c r="L280" s="102"/>
      <c r="M280" s="102"/>
      <c r="N280" s="102"/>
      <c r="O280" s="102"/>
    </row>
    <row r="281" spans="9:15" x14ac:dyDescent="0.25">
      <c r="I281" s="72"/>
      <c r="J281" s="72"/>
      <c r="K281" s="102"/>
      <c r="L281" s="102"/>
      <c r="M281" s="102"/>
      <c r="N281" s="102"/>
      <c r="O281" s="102"/>
    </row>
    <row r="282" spans="9:15" x14ac:dyDescent="0.25">
      <c r="I282" s="72"/>
      <c r="J282" s="72"/>
      <c r="K282" s="102"/>
      <c r="L282" s="102"/>
      <c r="M282" s="102"/>
      <c r="N282" s="102"/>
      <c r="O282" s="102"/>
    </row>
    <row r="283" spans="9:15" x14ac:dyDescent="0.25">
      <c r="I283" s="72"/>
      <c r="J283" s="72"/>
      <c r="K283" s="102"/>
      <c r="L283" s="102"/>
      <c r="M283" s="102"/>
      <c r="N283" s="102"/>
      <c r="O283" s="102"/>
    </row>
    <row r="284" spans="9:15" x14ac:dyDescent="0.25">
      <c r="I284" s="72"/>
      <c r="J284" s="72"/>
      <c r="K284" s="102"/>
      <c r="L284" s="102"/>
      <c r="M284" s="102"/>
      <c r="N284" s="102"/>
      <c r="O284" s="102"/>
    </row>
    <row r="285" spans="9:15" x14ac:dyDescent="0.25">
      <c r="I285" s="72"/>
      <c r="J285" s="72"/>
      <c r="K285" s="102"/>
      <c r="L285" s="102"/>
      <c r="M285" s="102"/>
      <c r="N285" s="102"/>
      <c r="O285" s="102"/>
    </row>
    <row r="286" spans="9:15" x14ac:dyDescent="0.25">
      <c r="I286" s="72"/>
      <c r="J286" s="72"/>
      <c r="K286" s="102"/>
      <c r="L286" s="102"/>
      <c r="M286" s="102"/>
      <c r="N286" s="102"/>
      <c r="O286" s="102"/>
    </row>
    <row r="287" spans="9:15" x14ac:dyDescent="0.25">
      <c r="I287" s="72"/>
      <c r="J287" s="72"/>
      <c r="K287" s="102"/>
      <c r="L287" s="102"/>
      <c r="M287" s="102"/>
      <c r="N287" s="102"/>
      <c r="O287" s="102"/>
    </row>
    <row r="288" spans="9:15" x14ac:dyDescent="0.25">
      <c r="I288" s="72"/>
      <c r="J288" s="72"/>
      <c r="K288" s="102"/>
      <c r="L288" s="102"/>
      <c r="M288" s="102"/>
      <c r="N288" s="102"/>
      <c r="O288" s="102"/>
    </row>
    <row r="289" spans="9:15" x14ac:dyDescent="0.25">
      <c r="I289" s="72"/>
      <c r="J289" s="72"/>
      <c r="K289" s="102"/>
      <c r="L289" s="102"/>
      <c r="M289" s="102"/>
      <c r="N289" s="102"/>
      <c r="O289" s="102"/>
    </row>
    <row r="290" spans="9:15" x14ac:dyDescent="0.25">
      <c r="I290" s="72"/>
      <c r="J290" s="72"/>
      <c r="K290" s="102"/>
      <c r="L290" s="102"/>
      <c r="M290" s="102"/>
      <c r="N290" s="102"/>
      <c r="O290" s="102"/>
    </row>
    <row r="291" spans="9:15" x14ac:dyDescent="0.25">
      <c r="I291" s="72"/>
      <c r="J291" s="72"/>
      <c r="K291" s="102"/>
      <c r="L291" s="102"/>
      <c r="M291" s="102"/>
      <c r="N291" s="102"/>
      <c r="O291" s="102"/>
    </row>
    <row r="292" spans="9:15" x14ac:dyDescent="0.25">
      <c r="I292" s="72"/>
      <c r="J292" s="72"/>
      <c r="K292" s="102"/>
      <c r="L292" s="102"/>
      <c r="M292" s="102"/>
      <c r="N292" s="102"/>
      <c r="O292" s="102"/>
    </row>
    <row r="293" spans="9:15" x14ac:dyDescent="0.25">
      <c r="I293" s="72"/>
      <c r="J293" s="72"/>
      <c r="K293" s="102"/>
      <c r="L293" s="102"/>
      <c r="M293" s="102"/>
      <c r="N293" s="102"/>
      <c r="O293" s="102"/>
    </row>
    <row r="294" spans="9:15" x14ac:dyDescent="0.25">
      <c r="I294" s="72"/>
      <c r="J294" s="72"/>
      <c r="K294" s="102"/>
      <c r="L294" s="102"/>
      <c r="M294" s="102"/>
      <c r="N294" s="102"/>
      <c r="O294" s="102"/>
    </row>
    <row r="295" spans="9:15" x14ac:dyDescent="0.25">
      <c r="I295" s="72"/>
      <c r="J295" s="72"/>
      <c r="K295" s="102"/>
      <c r="L295" s="102"/>
      <c r="M295" s="102"/>
      <c r="N295" s="102"/>
      <c r="O295" s="102"/>
    </row>
    <row r="296" spans="9:15" x14ac:dyDescent="0.25">
      <c r="I296" s="72"/>
      <c r="J296" s="72"/>
      <c r="K296" s="102"/>
      <c r="L296" s="102"/>
      <c r="M296" s="102"/>
      <c r="N296" s="102"/>
      <c r="O296" s="102"/>
    </row>
    <row r="297" spans="9:15" x14ac:dyDescent="0.25">
      <c r="I297" s="72"/>
      <c r="J297" s="72"/>
      <c r="K297" s="102"/>
      <c r="L297" s="102"/>
      <c r="M297" s="102"/>
      <c r="N297" s="102"/>
      <c r="O297" s="102"/>
    </row>
    <row r="298" spans="9:15" x14ac:dyDescent="0.25">
      <c r="I298" s="72"/>
      <c r="J298" s="72"/>
      <c r="K298" s="102"/>
      <c r="L298" s="102"/>
      <c r="M298" s="102"/>
      <c r="N298" s="102"/>
      <c r="O298" s="102"/>
    </row>
    <row r="299" spans="9:15" x14ac:dyDescent="0.25">
      <c r="I299" s="72"/>
      <c r="J299" s="72"/>
      <c r="K299" s="102"/>
      <c r="L299" s="102"/>
      <c r="M299" s="102"/>
      <c r="N299" s="102"/>
      <c r="O299" s="102"/>
    </row>
    <row r="300" spans="9:15" x14ac:dyDescent="0.25">
      <c r="I300" s="72"/>
      <c r="J300" s="72"/>
      <c r="K300" s="102"/>
      <c r="L300" s="102"/>
      <c r="M300" s="102"/>
      <c r="N300" s="102"/>
      <c r="O300" s="102"/>
    </row>
    <row r="301" spans="9:15" x14ac:dyDescent="0.25">
      <c r="I301" s="72"/>
      <c r="J301" s="72"/>
      <c r="K301" s="102"/>
      <c r="L301" s="102"/>
      <c r="M301" s="102"/>
      <c r="N301" s="102"/>
      <c r="O301" s="102"/>
    </row>
    <row r="302" spans="9:15" x14ac:dyDescent="0.25">
      <c r="I302" s="72"/>
      <c r="J302" s="72"/>
      <c r="K302" s="102"/>
      <c r="L302" s="102"/>
      <c r="M302" s="102"/>
      <c r="N302" s="102"/>
      <c r="O302" s="102"/>
    </row>
    <row r="303" spans="9:15" x14ac:dyDescent="0.25">
      <c r="I303" s="72"/>
      <c r="J303" s="72"/>
      <c r="K303" s="102"/>
      <c r="L303" s="102"/>
      <c r="M303" s="102"/>
      <c r="N303" s="102"/>
      <c r="O303" s="102"/>
    </row>
    <row r="304" spans="9:15" x14ac:dyDescent="0.25">
      <c r="I304" s="72"/>
      <c r="J304" s="72"/>
      <c r="K304" s="102"/>
      <c r="L304" s="102"/>
      <c r="M304" s="102"/>
      <c r="N304" s="102"/>
      <c r="O304" s="102"/>
    </row>
    <row r="305" spans="9:15" x14ac:dyDescent="0.25">
      <c r="I305" s="72"/>
      <c r="J305" s="72"/>
      <c r="K305" s="102"/>
      <c r="L305" s="102"/>
      <c r="M305" s="102"/>
      <c r="N305" s="102"/>
      <c r="O305" s="102"/>
    </row>
    <row r="306" spans="9:15" x14ac:dyDescent="0.25">
      <c r="I306" s="72"/>
      <c r="J306" s="72"/>
      <c r="K306" s="102"/>
      <c r="L306" s="102"/>
      <c r="M306" s="102"/>
      <c r="N306" s="102"/>
      <c r="O306" s="102"/>
    </row>
    <row r="307" spans="9:15" x14ac:dyDescent="0.25">
      <c r="I307" s="72"/>
      <c r="J307" s="72"/>
      <c r="K307" s="102"/>
      <c r="L307" s="102"/>
      <c r="M307" s="102"/>
      <c r="N307" s="102"/>
      <c r="O307" s="102"/>
    </row>
    <row r="308" spans="9:15" x14ac:dyDescent="0.25">
      <c r="I308" s="72"/>
      <c r="J308" s="72"/>
      <c r="K308" s="102"/>
      <c r="L308" s="102"/>
      <c r="M308" s="102"/>
      <c r="N308" s="102"/>
      <c r="O308" s="102"/>
    </row>
    <row r="309" spans="9:15" x14ac:dyDescent="0.25">
      <c r="I309" s="72"/>
      <c r="J309" s="72"/>
      <c r="K309" s="102"/>
      <c r="L309" s="102"/>
      <c r="M309" s="102"/>
      <c r="N309" s="102"/>
      <c r="O309" s="102"/>
    </row>
    <row r="310" spans="9:15" x14ac:dyDescent="0.25">
      <c r="I310" s="72"/>
      <c r="J310" s="72"/>
      <c r="K310" s="102"/>
      <c r="L310" s="102"/>
      <c r="M310" s="102"/>
      <c r="N310" s="102"/>
      <c r="O310" s="102"/>
    </row>
    <row r="311" spans="9:15" x14ac:dyDescent="0.25">
      <c r="I311" s="72"/>
      <c r="J311" s="72"/>
      <c r="K311" s="102"/>
      <c r="L311" s="102"/>
      <c r="M311" s="102"/>
      <c r="N311" s="102"/>
      <c r="O311" s="102"/>
    </row>
    <row r="312" spans="9:15" x14ac:dyDescent="0.25">
      <c r="I312" s="72"/>
      <c r="J312" s="72"/>
      <c r="K312" s="102"/>
      <c r="L312" s="102"/>
      <c r="M312" s="102"/>
      <c r="N312" s="102"/>
      <c r="O312" s="102"/>
    </row>
    <row r="313" spans="9:15" x14ac:dyDescent="0.25">
      <c r="I313" s="72"/>
      <c r="J313" s="72"/>
      <c r="K313" s="102"/>
      <c r="L313" s="102"/>
      <c r="M313" s="102"/>
      <c r="N313" s="102"/>
      <c r="O313" s="102"/>
    </row>
    <row r="314" spans="9:15" x14ac:dyDescent="0.25">
      <c r="I314" s="72"/>
      <c r="J314" s="72"/>
      <c r="K314" s="102"/>
      <c r="L314" s="102"/>
      <c r="M314" s="102"/>
      <c r="N314" s="102"/>
      <c r="O314" s="102"/>
    </row>
    <row r="315" spans="9:15" x14ac:dyDescent="0.25">
      <c r="I315" s="72"/>
      <c r="J315" s="72"/>
      <c r="K315" s="102"/>
      <c r="L315" s="102"/>
      <c r="M315" s="102"/>
      <c r="N315" s="102"/>
      <c r="O315" s="102"/>
    </row>
    <row r="316" spans="9:15" x14ac:dyDescent="0.25">
      <c r="I316" s="72"/>
      <c r="J316" s="72"/>
      <c r="K316" s="102"/>
      <c r="L316" s="102"/>
      <c r="M316" s="102"/>
      <c r="N316" s="102"/>
      <c r="O316" s="102"/>
    </row>
    <row r="317" spans="9:15" x14ac:dyDescent="0.25">
      <c r="I317" s="72"/>
      <c r="J317" s="72"/>
      <c r="K317" s="102"/>
      <c r="L317" s="102"/>
      <c r="M317" s="102"/>
      <c r="N317" s="102"/>
      <c r="O317" s="102"/>
    </row>
    <row r="318" spans="9:15" x14ac:dyDescent="0.25">
      <c r="I318" s="72"/>
      <c r="J318" s="72"/>
      <c r="K318" s="102"/>
      <c r="L318" s="102"/>
      <c r="M318" s="102"/>
      <c r="N318" s="102"/>
      <c r="O318" s="102"/>
    </row>
    <row r="319" spans="9:15" x14ac:dyDescent="0.25">
      <c r="I319" s="72"/>
      <c r="J319" s="72"/>
      <c r="K319" s="102"/>
      <c r="L319" s="102"/>
      <c r="M319" s="102"/>
      <c r="N319" s="102"/>
      <c r="O319" s="102"/>
    </row>
    <row r="320" spans="9:15" x14ac:dyDescent="0.25">
      <c r="I320" s="72"/>
      <c r="J320" s="72"/>
      <c r="K320" s="102"/>
      <c r="L320" s="102"/>
      <c r="M320" s="102"/>
      <c r="N320" s="102"/>
      <c r="O320" s="102"/>
    </row>
    <row r="321" spans="9:15" x14ac:dyDescent="0.25">
      <c r="I321" s="72"/>
      <c r="J321" s="72"/>
      <c r="K321" s="102"/>
      <c r="L321" s="102"/>
      <c r="M321" s="102"/>
      <c r="N321" s="102"/>
      <c r="O321" s="102"/>
    </row>
    <row r="322" spans="9:15" x14ac:dyDescent="0.25">
      <c r="I322" s="72"/>
      <c r="J322" s="72"/>
      <c r="K322" s="102"/>
      <c r="L322" s="102"/>
      <c r="M322" s="102"/>
      <c r="N322" s="102"/>
      <c r="O322" s="102"/>
    </row>
    <row r="323" spans="9:15" x14ac:dyDescent="0.25">
      <c r="I323" s="72"/>
      <c r="J323" s="72"/>
      <c r="K323" s="102"/>
      <c r="L323" s="102"/>
      <c r="M323" s="102"/>
      <c r="N323" s="102"/>
      <c r="O323" s="102"/>
    </row>
    <row r="324" spans="9:15" x14ac:dyDescent="0.25">
      <c r="I324" s="72"/>
      <c r="J324" s="72"/>
      <c r="K324" s="102"/>
      <c r="L324" s="102"/>
      <c r="M324" s="102"/>
      <c r="N324" s="102"/>
      <c r="O324" s="102"/>
    </row>
    <row r="325" spans="9:15" x14ac:dyDescent="0.25">
      <c r="I325" s="72"/>
      <c r="J325" s="72"/>
      <c r="K325" s="102"/>
      <c r="L325" s="102"/>
      <c r="M325" s="102"/>
      <c r="N325" s="102"/>
      <c r="O325" s="102"/>
    </row>
    <row r="326" spans="9:15" x14ac:dyDescent="0.25">
      <c r="I326" s="72"/>
      <c r="J326" s="72"/>
      <c r="K326" s="102"/>
      <c r="L326" s="102"/>
      <c r="M326" s="102"/>
      <c r="N326" s="102"/>
      <c r="O326" s="102"/>
    </row>
    <row r="327" spans="9:15" x14ac:dyDescent="0.25">
      <c r="I327" s="72"/>
      <c r="J327" s="72"/>
      <c r="K327" s="102"/>
      <c r="L327" s="102"/>
      <c r="M327" s="102"/>
      <c r="N327" s="102"/>
      <c r="O327" s="102"/>
    </row>
    <row r="328" spans="9:15" x14ac:dyDescent="0.25">
      <c r="I328" s="72"/>
      <c r="J328" s="72"/>
      <c r="K328" s="102"/>
      <c r="L328" s="102"/>
      <c r="M328" s="102"/>
      <c r="N328" s="102"/>
      <c r="O328" s="102"/>
    </row>
    <row r="329" spans="9:15" x14ac:dyDescent="0.25">
      <c r="I329" s="72"/>
      <c r="J329" s="72"/>
      <c r="K329" s="102"/>
      <c r="L329" s="102"/>
      <c r="M329" s="102"/>
      <c r="N329" s="102"/>
      <c r="O329" s="102"/>
    </row>
    <row r="330" spans="9:15" x14ac:dyDescent="0.25">
      <c r="I330" s="72"/>
      <c r="J330" s="72"/>
      <c r="K330" s="102"/>
      <c r="L330" s="102"/>
      <c r="M330" s="102"/>
      <c r="N330" s="102"/>
      <c r="O330" s="102"/>
    </row>
    <row r="331" spans="9:15" x14ac:dyDescent="0.25">
      <c r="I331" s="223"/>
      <c r="J331" s="223"/>
      <c r="K331" s="224"/>
      <c r="L331" s="224"/>
      <c r="M331" s="224"/>
      <c r="N331" s="224"/>
      <c r="O331" s="224"/>
    </row>
  </sheetData>
  <mergeCells count="19">
    <mergeCell ref="I68:J68"/>
    <mergeCell ref="B2:D2"/>
    <mergeCell ref="K2:O2"/>
    <mergeCell ref="B10:D10"/>
    <mergeCell ref="B22:D22"/>
    <mergeCell ref="A33:G33"/>
    <mergeCell ref="B34:C34"/>
    <mergeCell ref="I34:J34"/>
    <mergeCell ref="I36:O36"/>
    <mergeCell ref="A48:F48"/>
    <mergeCell ref="A49:F49"/>
    <mergeCell ref="R49:S49"/>
    <mergeCell ref="R60:S60"/>
    <mergeCell ref="I70:O70"/>
    <mergeCell ref="I102:J102"/>
    <mergeCell ref="A145:F145"/>
    <mergeCell ref="J145:O145"/>
    <mergeCell ref="A146:B146"/>
    <mergeCell ref="J146:K146"/>
  </mergeCells>
  <printOptions horizontalCentered="1"/>
  <pageMargins left="0.25" right="0.25" top="2.0150000000000001" bottom="0.3" header="0.4" footer="0.3"/>
  <pageSetup paperSize="9" scale="60" orientation="portrait" r:id="rId1"/>
  <headerFooter>
    <oddHeader>&amp;C&amp;G</oddHeader>
  </headerFooter>
  <rowBreaks count="2" manualBreakCount="2">
    <brk id="69" max="16383" man="1"/>
    <brk id="144" max="16383" man="1"/>
  </rowBreaks>
  <colBreaks count="2" manualBreakCount="2">
    <brk id="8" max="143" man="1"/>
    <brk id="15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39D4-A4B9-474C-B898-893CB474D7B1}">
  <dimension ref="A2:L176"/>
  <sheetViews>
    <sheetView view="pageBreakPreview" topLeftCell="A6" zoomScale="80" zoomScaleNormal="100" zoomScaleSheetLayoutView="80" workbookViewId="0">
      <selection activeCell="D12" sqref="D12"/>
    </sheetView>
  </sheetViews>
  <sheetFormatPr defaultColWidth="9.140625" defaultRowHeight="15.75" x14ac:dyDescent="0.25"/>
  <cols>
    <col min="1" max="1" width="17.28515625" style="225" customWidth="1"/>
    <col min="2" max="2" width="44.28515625" style="225" customWidth="1"/>
    <col min="3" max="3" width="13.28515625" style="225" customWidth="1"/>
    <col min="4" max="5" width="13.85546875" style="225" customWidth="1"/>
    <col min="6" max="6" width="11.28515625" style="225" customWidth="1"/>
    <col min="7" max="7" width="19" style="226" customWidth="1"/>
    <col min="8" max="8" width="19.85546875" style="225" customWidth="1"/>
    <col min="9" max="9" width="21.85546875" style="226" customWidth="1"/>
    <col min="10" max="10" width="14.7109375" style="225" customWidth="1"/>
    <col min="11" max="16384" width="9.140625" style="225"/>
  </cols>
  <sheetData>
    <row r="2" spans="1:10" ht="21.75" customHeight="1" x14ac:dyDescent="0.25">
      <c r="A2" s="334"/>
      <c r="B2" s="334"/>
      <c r="C2" s="334"/>
      <c r="D2" s="334"/>
      <c r="E2" s="334"/>
      <c r="F2" s="334"/>
      <c r="G2" s="334"/>
      <c r="H2" s="334"/>
      <c r="I2" s="334"/>
      <c r="J2" s="334"/>
    </row>
    <row r="3" spans="1:10" ht="18.75" customHeight="1" x14ac:dyDescent="0.25">
      <c r="A3" s="334"/>
      <c r="B3" s="334"/>
      <c r="C3" s="334"/>
      <c r="D3" s="334"/>
      <c r="E3" s="334"/>
      <c r="F3" s="334"/>
      <c r="G3" s="334"/>
      <c r="H3" s="334"/>
      <c r="I3" s="334"/>
      <c r="J3" s="334"/>
    </row>
    <row r="4" spans="1:10" ht="20.25" customHeight="1" x14ac:dyDescent="0.25">
      <c r="A4" s="334"/>
      <c r="B4" s="334"/>
      <c r="C4" s="334"/>
      <c r="D4" s="334"/>
      <c r="E4" s="334"/>
      <c r="F4" s="334"/>
      <c r="G4" s="334"/>
      <c r="H4" s="334"/>
      <c r="I4" s="334"/>
      <c r="J4" s="334"/>
    </row>
    <row r="5" spans="1:10" ht="18.75" customHeight="1" x14ac:dyDescent="0.25">
      <c r="A5" s="334"/>
      <c r="B5" s="334"/>
      <c r="C5" s="334"/>
      <c r="D5" s="334"/>
      <c r="E5" s="334"/>
      <c r="F5" s="334"/>
      <c r="G5" s="334"/>
      <c r="H5" s="334"/>
      <c r="I5" s="334"/>
      <c r="J5" s="334"/>
    </row>
    <row r="6" spans="1:10" ht="12.75" customHeight="1" thickBot="1" x14ac:dyDescent="0.3">
      <c r="A6" s="226"/>
      <c r="B6" s="226"/>
    </row>
    <row r="7" spans="1:10" ht="54" customHeight="1" thickBot="1" x14ac:dyDescent="0.3">
      <c r="A7" s="227" t="s">
        <v>120</v>
      </c>
      <c r="B7" s="228" t="s">
        <v>121</v>
      </c>
      <c r="C7" s="229" t="s">
        <v>122</v>
      </c>
      <c r="D7" s="230" t="s">
        <v>123</v>
      </c>
      <c r="E7" s="335" t="s">
        <v>124</v>
      </c>
      <c r="F7" s="336"/>
      <c r="G7" s="229" t="s">
        <v>125</v>
      </c>
      <c r="H7" s="230" t="s">
        <v>126</v>
      </c>
      <c r="I7" s="335" t="s">
        <v>124</v>
      </c>
      <c r="J7" s="336"/>
    </row>
    <row r="8" spans="1:10" ht="16.5" customHeight="1" thickBot="1" x14ac:dyDescent="0.3">
      <c r="A8" s="231">
        <v>1</v>
      </c>
      <c r="B8" s="232" t="s">
        <v>127</v>
      </c>
      <c r="C8" s="233">
        <f>+C9+C54+C89+C113</f>
        <v>95834</v>
      </c>
      <c r="D8" s="234">
        <f>+D9+D54+D89+D113</f>
        <v>91979</v>
      </c>
      <c r="E8" s="234">
        <f>+E9+E54+E89+E113</f>
        <v>-3855</v>
      </c>
      <c r="F8" s="235">
        <f>+E8/C8</f>
        <v>-4.0225807124820004E-2</v>
      </c>
      <c r="G8" s="236">
        <f>+G9+G54+G89+G113</f>
        <v>3452546979.5100002</v>
      </c>
      <c r="H8" s="237">
        <f>+H9+H54+H89+H113</f>
        <v>3318382736.6700001</v>
      </c>
      <c r="I8" s="237">
        <f>+I9+I54+I89+I113</f>
        <v>-134164242.84</v>
      </c>
      <c r="J8" s="235">
        <f>+I8/G8</f>
        <v>-3.8859498114357634E-2</v>
      </c>
    </row>
    <row r="9" spans="1:10" ht="17.25" customHeight="1" thickBot="1" x14ac:dyDescent="0.3">
      <c r="A9" s="238">
        <v>11</v>
      </c>
      <c r="B9" s="239" t="s">
        <v>128</v>
      </c>
      <c r="C9" s="240">
        <f>+C10+C16+C25+C31+C40+C45+C50</f>
        <v>9767</v>
      </c>
      <c r="D9" s="241">
        <f>+D10+D16+D25+D31+D40+D45+D50</f>
        <v>9192</v>
      </c>
      <c r="E9" s="241">
        <f>+E10+E16+E25+E31+E40+E45+E50</f>
        <v>-575</v>
      </c>
      <c r="F9" s="242">
        <f>+E9/C9</f>
        <v>-5.8871710863110473E-2</v>
      </c>
      <c r="G9" s="243">
        <f>+G10+G16+G25+G31+G40+G45+G50</f>
        <v>431839483.34000003</v>
      </c>
      <c r="H9" s="244">
        <f>+H10+H16+H25+H31+H40+H45+H50</f>
        <v>409042931.67000002</v>
      </c>
      <c r="I9" s="244">
        <f>+I10+I16+I25+I31+I40+I45+I50</f>
        <v>-22796551.669999998</v>
      </c>
      <c r="J9" s="242">
        <f t="shared" ref="J9:J74" si="0">+I9/G9</f>
        <v>-5.2789410300520381E-2</v>
      </c>
    </row>
    <row r="10" spans="1:10" ht="37.5" customHeight="1" thickBot="1" x14ac:dyDescent="0.3">
      <c r="A10" s="245">
        <v>1111</v>
      </c>
      <c r="B10" s="246" t="s">
        <v>129</v>
      </c>
      <c r="C10" s="247">
        <f>+C11+C12+C13+C14+C15</f>
        <v>851</v>
      </c>
      <c r="D10" s="248">
        <f>+D11+D12+D13+D14+D15</f>
        <v>697</v>
      </c>
      <c r="E10" s="248">
        <f>+E11+E12+E13+E14+E15</f>
        <v>-154</v>
      </c>
      <c r="F10" s="249">
        <f t="shared" ref="F10:F75" si="1">+E10/C10</f>
        <v>-0.18096357226792009</v>
      </c>
      <c r="G10" s="250">
        <f>+G11+G12+G13+G14+G15</f>
        <v>39174133.340000004</v>
      </c>
      <c r="H10" s="251">
        <f>+H11+H12+H13+H14+H15</f>
        <v>31794350</v>
      </c>
      <c r="I10" s="251">
        <f>+I11+I12+I13+I14+I15</f>
        <v>-7379783.3399999999</v>
      </c>
      <c r="J10" s="249">
        <f t="shared" si="0"/>
        <v>-0.18838408691647138</v>
      </c>
    </row>
    <row r="11" spans="1:10" x14ac:dyDescent="0.25">
      <c r="A11" s="252">
        <v>1111111</v>
      </c>
      <c r="B11" s="253" t="s">
        <v>130</v>
      </c>
      <c r="C11" s="254">
        <v>23</v>
      </c>
      <c r="D11" s="255">
        <v>10</v>
      </c>
      <c r="E11" s="255">
        <f>+D11-C11</f>
        <v>-13</v>
      </c>
      <c r="F11" s="256">
        <f>+E11/C11</f>
        <v>-0.56521739130434778</v>
      </c>
      <c r="G11" s="257">
        <v>825650</v>
      </c>
      <c r="H11" s="258">
        <v>510350</v>
      </c>
      <c r="I11" s="258">
        <f>+H11-G11</f>
        <v>-315300</v>
      </c>
      <c r="J11" s="256">
        <f t="shared" si="0"/>
        <v>-0.38188094228789438</v>
      </c>
    </row>
    <row r="12" spans="1:10" ht="29.25" customHeight="1" x14ac:dyDescent="0.25">
      <c r="A12" s="259">
        <v>1111112</v>
      </c>
      <c r="B12" s="260" t="s">
        <v>131</v>
      </c>
      <c r="C12" s="254">
        <v>652</v>
      </c>
      <c r="D12" s="255">
        <v>545</v>
      </c>
      <c r="E12" s="255">
        <f>+D12-C12</f>
        <v>-107</v>
      </c>
      <c r="F12" s="256">
        <f t="shared" si="1"/>
        <v>-0.16411042944785276</v>
      </c>
      <c r="G12" s="257">
        <v>30281633.34</v>
      </c>
      <c r="H12" s="258">
        <v>24545850</v>
      </c>
      <c r="I12" s="258">
        <f>+H12-G12</f>
        <v>-5735783.3399999999</v>
      </c>
      <c r="J12" s="256">
        <f t="shared" si="0"/>
        <v>-0.18941459582444042</v>
      </c>
    </row>
    <row r="13" spans="1:10" x14ac:dyDescent="0.25">
      <c r="A13" s="259">
        <v>1111113</v>
      </c>
      <c r="B13" s="260" t="s">
        <v>132</v>
      </c>
      <c r="C13" s="254">
        <v>85</v>
      </c>
      <c r="D13" s="255">
        <v>60</v>
      </c>
      <c r="E13" s="255">
        <f>+D13-C13</f>
        <v>-25</v>
      </c>
      <c r="F13" s="256">
        <f t="shared" si="1"/>
        <v>-0.29411764705882354</v>
      </c>
      <c r="G13" s="257">
        <v>4015100</v>
      </c>
      <c r="H13" s="258">
        <v>3038450</v>
      </c>
      <c r="I13" s="258">
        <f>+H13-G13</f>
        <v>-976650</v>
      </c>
      <c r="J13" s="256">
        <f t="shared" si="0"/>
        <v>-0.24324425294513213</v>
      </c>
    </row>
    <row r="14" spans="1:10" ht="27" customHeight="1" x14ac:dyDescent="0.25">
      <c r="A14" s="259">
        <v>1111114</v>
      </c>
      <c r="B14" s="260" t="s">
        <v>133</v>
      </c>
      <c r="C14" s="254">
        <v>28</v>
      </c>
      <c r="D14" s="255">
        <v>28</v>
      </c>
      <c r="E14" s="255">
        <f>+D14-C14</f>
        <v>0</v>
      </c>
      <c r="F14" s="256">
        <f t="shared" si="1"/>
        <v>0</v>
      </c>
      <c r="G14" s="257">
        <v>1189050</v>
      </c>
      <c r="H14" s="258">
        <v>1189050</v>
      </c>
      <c r="I14" s="258">
        <f>+H14-G14</f>
        <v>0</v>
      </c>
      <c r="J14" s="256">
        <f t="shared" si="0"/>
        <v>0</v>
      </c>
    </row>
    <row r="15" spans="1:10" ht="32.25" customHeight="1" thickBot="1" x14ac:dyDescent="0.3">
      <c r="A15" s="261">
        <v>1111115</v>
      </c>
      <c r="B15" s="262" t="s">
        <v>134</v>
      </c>
      <c r="C15" s="263">
        <v>63</v>
      </c>
      <c r="D15" s="264">
        <v>54</v>
      </c>
      <c r="E15" s="255">
        <f>+D15-C15</f>
        <v>-9</v>
      </c>
      <c r="F15" s="265">
        <f t="shared" si="1"/>
        <v>-0.14285714285714285</v>
      </c>
      <c r="G15" s="266">
        <v>2862700</v>
      </c>
      <c r="H15" s="267">
        <v>2510650</v>
      </c>
      <c r="I15" s="258">
        <f>+H15-G15</f>
        <v>-352050</v>
      </c>
      <c r="J15" s="265">
        <f t="shared" si="0"/>
        <v>-0.12297830719251057</v>
      </c>
    </row>
    <row r="16" spans="1:10" ht="29.25" customHeight="1" thickBot="1" x14ac:dyDescent="0.3">
      <c r="A16" s="245">
        <v>1112</v>
      </c>
      <c r="B16" s="246" t="s">
        <v>135</v>
      </c>
      <c r="C16" s="247">
        <f t="shared" ref="C16:H16" si="2">+C17+C18+C19+C20+C21+C22+C23+C24</f>
        <v>4660</v>
      </c>
      <c r="D16" s="248">
        <f>+D17+D18+D19+D20+D21+D22+D23+D24</f>
        <v>4403</v>
      </c>
      <c r="E16" s="248">
        <f>+E17+E18+E19+E20+E21+E22+E23+E24</f>
        <v>-257</v>
      </c>
      <c r="F16" s="249">
        <f t="shared" si="1"/>
        <v>-5.5150214592274677E-2</v>
      </c>
      <c r="G16" s="250">
        <f t="shared" si="2"/>
        <v>215626000</v>
      </c>
      <c r="H16" s="251">
        <f t="shared" si="2"/>
        <v>205845656.67000002</v>
      </c>
      <c r="I16" s="251">
        <f>+I17+I18+I19+I20+I21+I22+I23+I24</f>
        <v>-9780343.3299999982</v>
      </c>
      <c r="J16" s="249">
        <f t="shared" si="0"/>
        <v>-4.5357903638707751E-2</v>
      </c>
    </row>
    <row r="17" spans="1:10" x14ac:dyDescent="0.25">
      <c r="A17" s="252">
        <v>1112111</v>
      </c>
      <c r="B17" s="253" t="s">
        <v>130</v>
      </c>
      <c r="C17" s="254">
        <v>10</v>
      </c>
      <c r="D17" s="255">
        <v>7</v>
      </c>
      <c r="E17" s="255">
        <f t="shared" ref="E17:E24" si="3">+D17-C17</f>
        <v>-3</v>
      </c>
      <c r="F17" s="256">
        <f t="shared" si="1"/>
        <v>-0.3</v>
      </c>
      <c r="G17" s="257">
        <v>549350</v>
      </c>
      <c r="H17" s="258">
        <v>462650</v>
      </c>
      <c r="I17" s="258">
        <f t="shared" ref="I17:I24" si="4">+H17-G17</f>
        <v>-86700</v>
      </c>
      <c r="J17" s="256">
        <f t="shared" si="0"/>
        <v>-0.15782288158733049</v>
      </c>
    </row>
    <row r="18" spans="1:10" ht="29.25" customHeight="1" x14ac:dyDescent="0.25">
      <c r="A18" s="259">
        <v>1112112</v>
      </c>
      <c r="B18" s="260" t="s">
        <v>131</v>
      </c>
      <c r="C18" s="254">
        <v>649</v>
      </c>
      <c r="D18" s="255">
        <v>620</v>
      </c>
      <c r="E18" s="255">
        <f t="shared" si="3"/>
        <v>-29</v>
      </c>
      <c r="F18" s="256">
        <f t="shared" si="1"/>
        <v>-4.4684129429892139E-2</v>
      </c>
      <c r="G18" s="257">
        <v>32642050</v>
      </c>
      <c r="H18" s="258">
        <v>32471390</v>
      </c>
      <c r="I18" s="258">
        <f t="shared" si="4"/>
        <v>-170660</v>
      </c>
      <c r="J18" s="256">
        <f t="shared" si="0"/>
        <v>-5.2282255556866065E-3</v>
      </c>
    </row>
    <row r="19" spans="1:10" ht="32.25" customHeight="1" x14ac:dyDescent="0.25">
      <c r="A19" s="259">
        <v>1112122</v>
      </c>
      <c r="B19" s="260" t="s">
        <v>136</v>
      </c>
      <c r="C19" s="254">
        <v>27</v>
      </c>
      <c r="D19" s="255">
        <v>29</v>
      </c>
      <c r="E19" s="255">
        <f t="shared" si="3"/>
        <v>2</v>
      </c>
      <c r="F19" s="256">
        <f t="shared" si="1"/>
        <v>7.407407407407407E-2</v>
      </c>
      <c r="G19" s="257">
        <v>1077450</v>
      </c>
      <c r="H19" s="258">
        <v>1156850</v>
      </c>
      <c r="I19" s="258">
        <f t="shared" si="4"/>
        <v>79400</v>
      </c>
      <c r="J19" s="256">
        <f t="shared" si="0"/>
        <v>7.369251473386236E-2</v>
      </c>
    </row>
    <row r="20" spans="1:10" ht="37.5" customHeight="1" x14ac:dyDescent="0.25">
      <c r="A20" s="259">
        <v>1112213</v>
      </c>
      <c r="B20" s="260" t="s">
        <v>137</v>
      </c>
      <c r="C20" s="254">
        <v>79</v>
      </c>
      <c r="D20" s="255">
        <v>71</v>
      </c>
      <c r="E20" s="255">
        <f t="shared" si="3"/>
        <v>-8</v>
      </c>
      <c r="F20" s="256">
        <f t="shared" si="1"/>
        <v>-0.10126582278481013</v>
      </c>
      <c r="G20" s="257">
        <v>3560550</v>
      </c>
      <c r="H20" s="258">
        <v>3287550</v>
      </c>
      <c r="I20" s="258">
        <f t="shared" si="4"/>
        <v>-273000</v>
      </c>
      <c r="J20" s="256">
        <f t="shared" si="0"/>
        <v>-7.6673547626069011E-2</v>
      </c>
    </row>
    <row r="21" spans="1:10" ht="23.25" customHeight="1" x14ac:dyDescent="0.25">
      <c r="A21" s="259">
        <v>1112214</v>
      </c>
      <c r="B21" s="260" t="s">
        <v>138</v>
      </c>
      <c r="C21" s="254">
        <v>119</v>
      </c>
      <c r="D21" s="255">
        <v>144</v>
      </c>
      <c r="E21" s="255">
        <f t="shared" si="3"/>
        <v>25</v>
      </c>
      <c r="F21" s="256">
        <f t="shared" si="1"/>
        <v>0.21008403361344538</v>
      </c>
      <c r="G21" s="257">
        <v>6326450</v>
      </c>
      <c r="H21" s="258">
        <v>7302250</v>
      </c>
      <c r="I21" s="258">
        <f t="shared" si="4"/>
        <v>975800</v>
      </c>
      <c r="J21" s="256">
        <f t="shared" si="0"/>
        <v>0.15424132017166026</v>
      </c>
    </row>
    <row r="22" spans="1:10" ht="24" customHeight="1" x14ac:dyDescent="0.25">
      <c r="A22" s="259">
        <v>1112215</v>
      </c>
      <c r="B22" s="260" t="s">
        <v>139</v>
      </c>
      <c r="C22" s="254">
        <v>1912</v>
      </c>
      <c r="D22" s="255">
        <v>1785</v>
      </c>
      <c r="E22" s="255">
        <f t="shared" si="3"/>
        <v>-127</v>
      </c>
      <c r="F22" s="256">
        <f t="shared" si="1"/>
        <v>-6.6422594142259414E-2</v>
      </c>
      <c r="G22" s="257">
        <v>80740850</v>
      </c>
      <c r="H22" s="258">
        <v>75365066.670000002</v>
      </c>
      <c r="I22" s="258">
        <f t="shared" si="4"/>
        <v>-5375783.3299999982</v>
      </c>
      <c r="J22" s="256">
        <f t="shared" si="0"/>
        <v>-6.6580712613255849E-2</v>
      </c>
    </row>
    <row r="23" spans="1:10" ht="24.75" customHeight="1" x14ac:dyDescent="0.25">
      <c r="A23" s="259">
        <v>1112216</v>
      </c>
      <c r="B23" s="260" t="s">
        <v>140</v>
      </c>
      <c r="C23" s="254">
        <v>1812</v>
      </c>
      <c r="D23" s="255">
        <v>1685</v>
      </c>
      <c r="E23" s="255">
        <f t="shared" si="3"/>
        <v>-127</v>
      </c>
      <c r="F23" s="256">
        <f t="shared" si="1"/>
        <v>-7.0088300220750549E-2</v>
      </c>
      <c r="G23" s="257">
        <v>87922600</v>
      </c>
      <c r="H23" s="258">
        <v>82516350</v>
      </c>
      <c r="I23" s="258">
        <f t="shared" si="4"/>
        <v>-5406250</v>
      </c>
      <c r="J23" s="256">
        <f t="shared" si="0"/>
        <v>-6.1488741233766971E-2</v>
      </c>
    </row>
    <row r="24" spans="1:10" ht="22.5" customHeight="1" thickBot="1" x14ac:dyDescent="0.3">
      <c r="A24" s="261">
        <v>1112225</v>
      </c>
      <c r="B24" s="262" t="s">
        <v>141</v>
      </c>
      <c r="C24" s="263">
        <v>52</v>
      </c>
      <c r="D24" s="264">
        <v>62</v>
      </c>
      <c r="E24" s="255">
        <f t="shared" si="3"/>
        <v>10</v>
      </c>
      <c r="F24" s="265">
        <f t="shared" si="1"/>
        <v>0.19230769230769232</v>
      </c>
      <c r="G24" s="266">
        <v>2806700</v>
      </c>
      <c r="H24" s="267">
        <v>3283550</v>
      </c>
      <c r="I24" s="258">
        <f t="shared" si="4"/>
        <v>476850</v>
      </c>
      <c r="J24" s="265">
        <f t="shared" si="0"/>
        <v>0.16989703210175652</v>
      </c>
    </row>
    <row r="25" spans="1:10" ht="44.25" customHeight="1" thickBot="1" x14ac:dyDescent="0.3">
      <c r="A25" s="245">
        <v>1113</v>
      </c>
      <c r="B25" s="246" t="s">
        <v>142</v>
      </c>
      <c r="C25" s="247">
        <f>+C26+C27+C28+C29+C30</f>
        <v>1162</v>
      </c>
      <c r="D25" s="248">
        <f>+D26+D27+D28+D29+D30</f>
        <v>1136</v>
      </c>
      <c r="E25" s="248">
        <f>+E26+E27+E28+E29+E30</f>
        <v>-26</v>
      </c>
      <c r="F25" s="249">
        <f>+E25/C25</f>
        <v>-2.2375215146299483E-2</v>
      </c>
      <c r="G25" s="250">
        <f>+G26+G27+G28+G29+G30</f>
        <v>50899150</v>
      </c>
      <c r="H25" s="250">
        <f>+H26+H27+H28+H29+H30</f>
        <v>49775100</v>
      </c>
      <c r="I25" s="251">
        <f>+I26+I27+I28+I29+I30</f>
        <v>-1124050</v>
      </c>
      <c r="J25" s="249">
        <f>+I25/G25</f>
        <v>-2.2083865840588694E-2</v>
      </c>
    </row>
    <row r="26" spans="1:10" x14ac:dyDescent="0.25">
      <c r="A26" s="252">
        <v>1113111</v>
      </c>
      <c r="B26" s="253" t="s">
        <v>130</v>
      </c>
      <c r="C26" s="254">
        <v>52</v>
      </c>
      <c r="D26" s="255">
        <v>36</v>
      </c>
      <c r="E26" s="255">
        <f>+D26-C26</f>
        <v>-16</v>
      </c>
      <c r="F26" s="256">
        <f t="shared" si="1"/>
        <v>-0.30769230769230771</v>
      </c>
      <c r="G26" s="257">
        <v>2622600</v>
      </c>
      <c r="H26" s="258">
        <v>1811550</v>
      </c>
      <c r="I26" s="258">
        <f>+H26-G26</f>
        <v>-811050</v>
      </c>
      <c r="J26" s="256">
        <f t="shared" si="0"/>
        <v>-0.30925417524593912</v>
      </c>
    </row>
    <row r="27" spans="1:10" ht="28.5" customHeight="1" x14ac:dyDescent="0.25">
      <c r="A27" s="259">
        <v>1113112</v>
      </c>
      <c r="B27" s="260" t="s">
        <v>131</v>
      </c>
      <c r="C27" s="254">
        <v>873</v>
      </c>
      <c r="D27" s="255">
        <v>854</v>
      </c>
      <c r="E27" s="255">
        <f>+D27-C27</f>
        <v>-19</v>
      </c>
      <c r="F27" s="256">
        <f>+E27/C27</f>
        <v>-2.1764032073310423E-2</v>
      </c>
      <c r="G27" s="257">
        <v>38736150</v>
      </c>
      <c r="H27" s="258">
        <v>38126300</v>
      </c>
      <c r="I27" s="258">
        <f>+H27-G27</f>
        <v>-609850</v>
      </c>
      <c r="J27" s="256">
        <f t="shared" si="0"/>
        <v>-1.5743691616229284E-2</v>
      </c>
    </row>
    <row r="28" spans="1:10" ht="28.5" customHeight="1" x14ac:dyDescent="0.25">
      <c r="A28" s="259">
        <v>1113113</v>
      </c>
      <c r="B28" s="260" t="s">
        <v>143</v>
      </c>
      <c r="C28" s="254">
        <v>154</v>
      </c>
      <c r="D28" s="255">
        <v>145</v>
      </c>
      <c r="E28" s="255">
        <f>+D28-C28</f>
        <v>-9</v>
      </c>
      <c r="F28" s="256">
        <f t="shared" si="1"/>
        <v>-5.844155844155844E-2</v>
      </c>
      <c r="G28" s="257">
        <v>5831250</v>
      </c>
      <c r="H28" s="258">
        <v>5538150</v>
      </c>
      <c r="I28" s="258">
        <f>+H28-G28</f>
        <v>-293100</v>
      </c>
      <c r="J28" s="256">
        <f t="shared" si="0"/>
        <v>-5.0263665594855303E-2</v>
      </c>
    </row>
    <row r="29" spans="1:10" ht="28.5" customHeight="1" x14ac:dyDescent="0.25">
      <c r="A29" s="261">
        <v>1113114</v>
      </c>
      <c r="B29" s="262" t="s">
        <v>144</v>
      </c>
      <c r="C29" s="263">
        <v>83</v>
      </c>
      <c r="D29" s="264">
        <v>77</v>
      </c>
      <c r="E29" s="255">
        <f>+D29-C29</f>
        <v>-6</v>
      </c>
      <c r="F29" s="265">
        <f t="shared" si="1"/>
        <v>-7.2289156626506021E-2</v>
      </c>
      <c r="G29" s="266">
        <v>3709150</v>
      </c>
      <c r="H29" s="267">
        <v>3338400</v>
      </c>
      <c r="I29" s="258">
        <f>+H29-G29</f>
        <v>-370750</v>
      </c>
      <c r="J29" s="265">
        <f t="shared" si="0"/>
        <v>-9.9955515414582863E-2</v>
      </c>
    </row>
    <row r="30" spans="1:10" ht="28.5" customHeight="1" thickBot="1" x14ac:dyDescent="0.3">
      <c r="A30" s="268">
        <v>1113117</v>
      </c>
      <c r="B30" s="269" t="s">
        <v>145</v>
      </c>
      <c r="C30" s="263">
        <v>0</v>
      </c>
      <c r="D30" s="264">
        <v>24</v>
      </c>
      <c r="E30" s="255">
        <f>+D30-C30</f>
        <v>24</v>
      </c>
      <c r="F30" s="265">
        <v>0</v>
      </c>
      <c r="G30" s="266">
        <v>0</v>
      </c>
      <c r="H30" s="270">
        <v>960700</v>
      </c>
      <c r="I30" s="267">
        <f>+H30-G30</f>
        <v>960700</v>
      </c>
      <c r="J30" s="265">
        <v>0</v>
      </c>
    </row>
    <row r="31" spans="1:10" ht="35.25" customHeight="1" thickBot="1" x14ac:dyDescent="0.3">
      <c r="A31" s="245">
        <v>1114</v>
      </c>
      <c r="B31" s="246" t="s">
        <v>146</v>
      </c>
      <c r="C31" s="247">
        <f t="shared" ref="C31:H31" si="5">+C32+C33+C34+C35+C36+C37+C38+C39</f>
        <v>1212</v>
      </c>
      <c r="D31" s="248">
        <f t="shared" si="5"/>
        <v>1116</v>
      </c>
      <c r="E31" s="248">
        <f>+E32+E33+E34+E35+E36+E37+E38+E39</f>
        <v>-96</v>
      </c>
      <c r="F31" s="249">
        <f t="shared" si="1"/>
        <v>-7.9207920792079209E-2</v>
      </c>
      <c r="G31" s="250">
        <f t="shared" si="5"/>
        <v>44334350</v>
      </c>
      <c r="H31" s="250">
        <f t="shared" si="5"/>
        <v>40626800</v>
      </c>
      <c r="I31" s="251">
        <f>+I32+I33+I34+I35+I36+I37+I38+I39</f>
        <v>-3707550</v>
      </c>
      <c r="J31" s="249">
        <f t="shared" si="0"/>
        <v>-8.3627029605712055E-2</v>
      </c>
    </row>
    <row r="32" spans="1:10" x14ac:dyDescent="0.25">
      <c r="A32" s="252">
        <v>1114111</v>
      </c>
      <c r="B32" s="253" t="s">
        <v>130</v>
      </c>
      <c r="C32" s="254">
        <v>30</v>
      </c>
      <c r="D32" s="255">
        <v>27</v>
      </c>
      <c r="E32" s="255">
        <f t="shared" ref="E32:E39" si="6">+D32-C32</f>
        <v>-3</v>
      </c>
      <c r="F32" s="256">
        <f t="shared" si="1"/>
        <v>-0.1</v>
      </c>
      <c r="G32" s="257">
        <v>1210750</v>
      </c>
      <c r="H32" s="258">
        <v>1128350</v>
      </c>
      <c r="I32" s="258">
        <f t="shared" ref="I32:I39" si="7">+H32-G32</f>
        <v>-82400</v>
      </c>
      <c r="J32" s="256">
        <f t="shared" si="0"/>
        <v>-6.8056989469337192E-2</v>
      </c>
    </row>
    <row r="33" spans="1:10" ht="25.5" customHeight="1" x14ac:dyDescent="0.25">
      <c r="A33" s="259">
        <v>1114112</v>
      </c>
      <c r="B33" s="260" t="s">
        <v>131</v>
      </c>
      <c r="C33" s="254">
        <v>909</v>
      </c>
      <c r="D33" s="255">
        <v>834</v>
      </c>
      <c r="E33" s="255">
        <f t="shared" si="6"/>
        <v>-75</v>
      </c>
      <c r="F33" s="256">
        <f t="shared" si="1"/>
        <v>-8.2508250825082508E-2</v>
      </c>
      <c r="G33" s="257">
        <v>31904000</v>
      </c>
      <c r="H33" s="258">
        <v>29210050</v>
      </c>
      <c r="I33" s="258">
        <f t="shared" si="7"/>
        <v>-2693950</v>
      </c>
      <c r="J33" s="256">
        <f t="shared" si="0"/>
        <v>-8.4439255265797389E-2</v>
      </c>
    </row>
    <row r="34" spans="1:10" x14ac:dyDescent="0.25">
      <c r="A34" s="259">
        <v>1114115</v>
      </c>
      <c r="B34" s="260" t="s">
        <v>147</v>
      </c>
      <c r="C34" s="254">
        <v>32</v>
      </c>
      <c r="D34" s="255">
        <v>30</v>
      </c>
      <c r="E34" s="255">
        <f t="shared" si="6"/>
        <v>-2</v>
      </c>
      <c r="F34" s="256">
        <f t="shared" si="1"/>
        <v>-6.25E-2</v>
      </c>
      <c r="G34" s="257">
        <v>1360550</v>
      </c>
      <c r="H34" s="258">
        <v>1293150</v>
      </c>
      <c r="I34" s="258">
        <f t="shared" si="7"/>
        <v>-67400</v>
      </c>
      <c r="J34" s="256">
        <f t="shared" si="0"/>
        <v>-4.9538789460144797E-2</v>
      </c>
    </row>
    <row r="35" spans="1:10" ht="24.75" customHeight="1" x14ac:dyDescent="0.25">
      <c r="A35" s="259">
        <v>1114116</v>
      </c>
      <c r="B35" s="260" t="s">
        <v>148</v>
      </c>
      <c r="C35" s="254">
        <v>101</v>
      </c>
      <c r="D35" s="255">
        <v>90</v>
      </c>
      <c r="E35" s="255">
        <f t="shared" si="6"/>
        <v>-11</v>
      </c>
      <c r="F35" s="256">
        <f t="shared" si="1"/>
        <v>-0.10891089108910891</v>
      </c>
      <c r="G35" s="257">
        <v>4236450</v>
      </c>
      <c r="H35" s="258">
        <v>3686400</v>
      </c>
      <c r="I35" s="258">
        <f t="shared" si="7"/>
        <v>-550050</v>
      </c>
      <c r="J35" s="256">
        <f t="shared" si="0"/>
        <v>-0.1298374818539107</v>
      </c>
    </row>
    <row r="36" spans="1:10" ht="21" customHeight="1" x14ac:dyDescent="0.25">
      <c r="A36" s="259">
        <v>1114117</v>
      </c>
      <c r="B36" s="260" t="s">
        <v>149</v>
      </c>
      <c r="C36" s="254">
        <v>32</v>
      </c>
      <c r="D36" s="255">
        <v>31</v>
      </c>
      <c r="E36" s="255">
        <f t="shared" si="6"/>
        <v>-1</v>
      </c>
      <c r="F36" s="256">
        <f t="shared" si="1"/>
        <v>-3.125E-2</v>
      </c>
      <c r="G36" s="257">
        <v>1346750</v>
      </c>
      <c r="H36" s="258">
        <v>1260350</v>
      </c>
      <c r="I36" s="258">
        <f t="shared" si="7"/>
        <v>-86400</v>
      </c>
      <c r="J36" s="256">
        <f t="shared" si="0"/>
        <v>-6.4154445888249492E-2</v>
      </c>
    </row>
    <row r="37" spans="1:10" ht="32.25" customHeight="1" x14ac:dyDescent="0.25">
      <c r="A37" s="259">
        <v>1114118</v>
      </c>
      <c r="B37" s="260" t="s">
        <v>150</v>
      </c>
      <c r="C37" s="254">
        <v>19</v>
      </c>
      <c r="D37" s="255">
        <v>18</v>
      </c>
      <c r="E37" s="255">
        <f t="shared" si="6"/>
        <v>-1</v>
      </c>
      <c r="F37" s="256">
        <f t="shared" si="1"/>
        <v>-5.2631578947368418E-2</v>
      </c>
      <c r="G37" s="257">
        <v>643350</v>
      </c>
      <c r="H37" s="258">
        <v>541450</v>
      </c>
      <c r="I37" s="258">
        <f t="shared" si="7"/>
        <v>-101900</v>
      </c>
      <c r="J37" s="256">
        <f t="shared" si="0"/>
        <v>-0.15838967902385948</v>
      </c>
    </row>
    <row r="38" spans="1:10" ht="24.75" customHeight="1" x14ac:dyDescent="0.25">
      <c r="A38" s="259">
        <v>1114119</v>
      </c>
      <c r="B38" s="260" t="s">
        <v>151</v>
      </c>
      <c r="C38" s="254">
        <v>79</v>
      </c>
      <c r="D38" s="255">
        <v>76</v>
      </c>
      <c r="E38" s="255">
        <f>+D38-C38</f>
        <v>-3</v>
      </c>
      <c r="F38" s="256">
        <f t="shared" si="1"/>
        <v>-3.7974683544303799E-2</v>
      </c>
      <c r="G38" s="257">
        <v>3150150</v>
      </c>
      <c r="H38" s="258">
        <v>3024700</v>
      </c>
      <c r="I38" s="258">
        <f t="shared" si="7"/>
        <v>-125450</v>
      </c>
      <c r="J38" s="256">
        <f t="shared" si="0"/>
        <v>-3.9823500468231673E-2</v>
      </c>
    </row>
    <row r="39" spans="1:10" ht="16.5" thickBot="1" x14ac:dyDescent="0.3">
      <c r="A39" s="261">
        <v>1114122</v>
      </c>
      <c r="B39" s="262" t="s">
        <v>152</v>
      </c>
      <c r="C39" s="263">
        <v>10</v>
      </c>
      <c r="D39" s="264">
        <v>10</v>
      </c>
      <c r="E39" s="255">
        <f t="shared" si="6"/>
        <v>0</v>
      </c>
      <c r="F39" s="265">
        <f t="shared" si="1"/>
        <v>0</v>
      </c>
      <c r="G39" s="266">
        <v>482350</v>
      </c>
      <c r="H39" s="267">
        <v>482350</v>
      </c>
      <c r="I39" s="258">
        <f t="shared" si="7"/>
        <v>0</v>
      </c>
      <c r="J39" s="265">
        <f t="shared" si="0"/>
        <v>0</v>
      </c>
    </row>
    <row r="40" spans="1:10" ht="26.25" customHeight="1" thickBot="1" x14ac:dyDescent="0.3">
      <c r="A40" s="245">
        <v>1115</v>
      </c>
      <c r="B40" s="246" t="s">
        <v>153</v>
      </c>
      <c r="C40" s="247">
        <f t="shared" ref="C40:H40" si="8">+C41+C42+C43+C44</f>
        <v>709</v>
      </c>
      <c r="D40" s="248">
        <f>+D41+D42+D43+D44</f>
        <v>664</v>
      </c>
      <c r="E40" s="248">
        <f>+E41+E42+E43+E44</f>
        <v>-45</v>
      </c>
      <c r="F40" s="249">
        <f t="shared" si="1"/>
        <v>-6.3469675599435824E-2</v>
      </c>
      <c r="G40" s="250">
        <f t="shared" si="8"/>
        <v>34062950</v>
      </c>
      <c r="H40" s="250">
        <f t="shared" si="8"/>
        <v>31912900</v>
      </c>
      <c r="I40" s="251">
        <f>+I41+I42+I43+I44</f>
        <v>-2150050</v>
      </c>
      <c r="J40" s="249">
        <f t="shared" si="0"/>
        <v>-6.3119900067375251E-2</v>
      </c>
    </row>
    <row r="41" spans="1:10" x14ac:dyDescent="0.25">
      <c r="A41" s="252">
        <v>1115111</v>
      </c>
      <c r="B41" s="253" t="s">
        <v>130</v>
      </c>
      <c r="C41" s="254">
        <v>60</v>
      </c>
      <c r="D41" s="255">
        <v>57</v>
      </c>
      <c r="E41" s="255">
        <f>+D41-C41</f>
        <v>-3</v>
      </c>
      <c r="F41" s="256">
        <f t="shared" si="1"/>
        <v>-0.05</v>
      </c>
      <c r="G41" s="257">
        <v>3049000</v>
      </c>
      <c r="H41" s="258">
        <v>2825300</v>
      </c>
      <c r="I41" s="258">
        <f>+H41-G41</f>
        <v>-223700</v>
      </c>
      <c r="J41" s="256">
        <f t="shared" si="0"/>
        <v>-7.3368317481141351E-2</v>
      </c>
    </row>
    <row r="42" spans="1:10" ht="27" customHeight="1" x14ac:dyDescent="0.25">
      <c r="A42" s="259">
        <v>1115112</v>
      </c>
      <c r="B42" s="260" t="s">
        <v>131</v>
      </c>
      <c r="C42" s="254">
        <v>630</v>
      </c>
      <c r="D42" s="255">
        <v>590</v>
      </c>
      <c r="E42" s="255">
        <f>+D42-C42</f>
        <v>-40</v>
      </c>
      <c r="F42" s="256">
        <f t="shared" si="1"/>
        <v>-6.3492063492063489E-2</v>
      </c>
      <c r="G42" s="257">
        <v>29904750</v>
      </c>
      <c r="H42" s="258">
        <v>28079400</v>
      </c>
      <c r="I42" s="258">
        <f>+H42-G42</f>
        <v>-1825350</v>
      </c>
      <c r="J42" s="256">
        <f t="shared" si="0"/>
        <v>-6.1038798184234945E-2</v>
      </c>
    </row>
    <row r="43" spans="1:10" x14ac:dyDescent="0.25">
      <c r="A43" s="259">
        <v>1115113</v>
      </c>
      <c r="B43" s="260" t="s">
        <v>154</v>
      </c>
      <c r="C43" s="254">
        <v>1</v>
      </c>
      <c r="D43" s="255">
        <v>1</v>
      </c>
      <c r="E43" s="255">
        <f>+D43-C43</f>
        <v>0</v>
      </c>
      <c r="F43" s="256">
        <f t="shared" si="1"/>
        <v>0</v>
      </c>
      <c r="G43" s="257">
        <v>101900</v>
      </c>
      <c r="H43" s="258">
        <v>101900</v>
      </c>
      <c r="I43" s="258">
        <f>+H43-G43</f>
        <v>0</v>
      </c>
      <c r="J43" s="256">
        <f t="shared" si="0"/>
        <v>0</v>
      </c>
    </row>
    <row r="44" spans="1:10" ht="27.75" customHeight="1" thickBot="1" x14ac:dyDescent="0.3">
      <c r="A44" s="261">
        <v>1115115</v>
      </c>
      <c r="B44" s="262" t="s">
        <v>155</v>
      </c>
      <c r="C44" s="263">
        <v>18</v>
      </c>
      <c r="D44" s="264">
        <v>16</v>
      </c>
      <c r="E44" s="255">
        <f>+D44-C44</f>
        <v>-2</v>
      </c>
      <c r="F44" s="265">
        <f t="shared" si="1"/>
        <v>-0.1111111111111111</v>
      </c>
      <c r="G44" s="266">
        <v>1007300</v>
      </c>
      <c r="H44" s="267">
        <v>906300</v>
      </c>
      <c r="I44" s="258">
        <f>+H44-G44</f>
        <v>-101000</v>
      </c>
      <c r="J44" s="265">
        <f t="shared" si="0"/>
        <v>-0.10026804328402661</v>
      </c>
    </row>
    <row r="45" spans="1:10" ht="24.75" customHeight="1" thickBot="1" x14ac:dyDescent="0.3">
      <c r="A45" s="245">
        <v>1116</v>
      </c>
      <c r="B45" s="246" t="s">
        <v>156</v>
      </c>
      <c r="C45" s="247">
        <f t="shared" ref="C45:H45" si="9">+C46+C47+C48+C49</f>
        <v>1023</v>
      </c>
      <c r="D45" s="248">
        <f>+D46+D47+D48+D49</f>
        <v>1029</v>
      </c>
      <c r="E45" s="248">
        <f>+E46+E47+E48+E49</f>
        <v>6</v>
      </c>
      <c r="F45" s="249">
        <f t="shared" si="1"/>
        <v>5.8651026392961877E-3</v>
      </c>
      <c r="G45" s="250">
        <f t="shared" si="9"/>
        <v>40858650</v>
      </c>
      <c r="H45" s="251">
        <f t="shared" si="9"/>
        <v>42547750</v>
      </c>
      <c r="I45" s="251">
        <f>+I46+I47+I48+I49</f>
        <v>1689100</v>
      </c>
      <c r="J45" s="249">
        <f t="shared" si="0"/>
        <v>4.1340083433985216E-2</v>
      </c>
    </row>
    <row r="46" spans="1:10" x14ac:dyDescent="0.25">
      <c r="A46" s="252">
        <v>1116111</v>
      </c>
      <c r="B46" s="253" t="s">
        <v>130</v>
      </c>
      <c r="C46" s="254">
        <v>151</v>
      </c>
      <c r="D46" s="255">
        <v>144</v>
      </c>
      <c r="E46" s="255">
        <f>+D46-C46</f>
        <v>-7</v>
      </c>
      <c r="F46" s="256">
        <f t="shared" si="1"/>
        <v>-4.6357615894039736E-2</v>
      </c>
      <c r="G46" s="257">
        <v>6757650</v>
      </c>
      <c r="H46" s="258">
        <v>6738300</v>
      </c>
      <c r="I46" s="258">
        <f>+H46-G46</f>
        <v>-19350</v>
      </c>
      <c r="J46" s="256">
        <f t="shared" si="0"/>
        <v>-2.8634214556835587E-3</v>
      </c>
    </row>
    <row r="47" spans="1:10" ht="33.75" customHeight="1" x14ac:dyDescent="0.25">
      <c r="A47" s="259">
        <v>1116112</v>
      </c>
      <c r="B47" s="260" t="s">
        <v>131</v>
      </c>
      <c r="C47" s="254">
        <v>378</v>
      </c>
      <c r="D47" s="255">
        <v>394</v>
      </c>
      <c r="E47" s="255">
        <f>+D47-C47</f>
        <v>16</v>
      </c>
      <c r="F47" s="256">
        <f t="shared" si="1"/>
        <v>4.2328042328042326E-2</v>
      </c>
      <c r="G47" s="257">
        <v>17563700</v>
      </c>
      <c r="H47" s="258">
        <v>19192500</v>
      </c>
      <c r="I47" s="258">
        <f>+H47-G47</f>
        <v>1628800</v>
      </c>
      <c r="J47" s="256">
        <f t="shared" si="0"/>
        <v>9.2736724038784538E-2</v>
      </c>
    </row>
    <row r="48" spans="1:10" ht="25.5" customHeight="1" x14ac:dyDescent="0.25">
      <c r="A48" s="271">
        <v>1116113</v>
      </c>
      <c r="B48" s="272" t="s">
        <v>157</v>
      </c>
      <c r="C48" s="254">
        <v>93</v>
      </c>
      <c r="D48" s="255">
        <v>90</v>
      </c>
      <c r="E48" s="255">
        <f>+D48-C48</f>
        <v>-3</v>
      </c>
      <c r="F48" s="256">
        <f t="shared" si="1"/>
        <v>-3.2258064516129031E-2</v>
      </c>
      <c r="G48" s="257">
        <v>3140500</v>
      </c>
      <c r="H48" s="258">
        <v>3220150</v>
      </c>
      <c r="I48" s="258">
        <f>+H48-G48</f>
        <v>79650</v>
      </c>
      <c r="J48" s="256">
        <f t="shared" si="0"/>
        <v>2.5362203470784907E-2</v>
      </c>
    </row>
    <row r="49" spans="1:10" ht="31.5" customHeight="1" thickBot="1" x14ac:dyDescent="0.3">
      <c r="A49" s="273">
        <v>1116114</v>
      </c>
      <c r="B49" s="272" t="s">
        <v>158</v>
      </c>
      <c r="C49" s="263">
        <v>401</v>
      </c>
      <c r="D49" s="264">
        <v>401</v>
      </c>
      <c r="E49" s="255">
        <f>+D49-C49</f>
        <v>0</v>
      </c>
      <c r="F49" s="265">
        <f t="shared" si="1"/>
        <v>0</v>
      </c>
      <c r="G49" s="266">
        <v>13396800</v>
      </c>
      <c r="H49" s="267">
        <v>13396800</v>
      </c>
      <c r="I49" s="258">
        <f>+H49-G49</f>
        <v>0</v>
      </c>
      <c r="J49" s="265">
        <f t="shared" si="0"/>
        <v>0</v>
      </c>
    </row>
    <row r="50" spans="1:10" ht="26.25" customHeight="1" thickBot="1" x14ac:dyDescent="0.3">
      <c r="A50" s="245">
        <v>1117</v>
      </c>
      <c r="B50" s="274" t="s">
        <v>159</v>
      </c>
      <c r="C50" s="247">
        <f>+C51+C52+C53</f>
        <v>150</v>
      </c>
      <c r="D50" s="248">
        <f>+D51+D52+D53</f>
        <v>147</v>
      </c>
      <c r="E50" s="248">
        <f>+E51+E52+E53</f>
        <v>-3</v>
      </c>
      <c r="F50" s="249">
        <f t="shared" si="1"/>
        <v>-0.02</v>
      </c>
      <c r="G50" s="250">
        <f>+G51+G52+G53</f>
        <v>6884250</v>
      </c>
      <c r="H50" s="251">
        <f>+H51+H52+H53</f>
        <v>6540375</v>
      </c>
      <c r="I50" s="251">
        <f>+I51+I52+I53</f>
        <v>-343875</v>
      </c>
      <c r="J50" s="249">
        <f t="shared" si="0"/>
        <v>-4.9950975051748558E-2</v>
      </c>
    </row>
    <row r="51" spans="1:10" x14ac:dyDescent="0.25">
      <c r="A51" s="252">
        <v>1117111</v>
      </c>
      <c r="B51" s="253" t="s">
        <v>130</v>
      </c>
      <c r="C51" s="275">
        <v>1</v>
      </c>
      <c r="D51" s="255">
        <v>2</v>
      </c>
      <c r="E51" s="255">
        <f>+D51-C51</f>
        <v>1</v>
      </c>
      <c r="F51" s="256">
        <f t="shared" si="1"/>
        <v>1</v>
      </c>
      <c r="G51" s="257">
        <v>86400</v>
      </c>
      <c r="H51" s="258">
        <v>232750</v>
      </c>
      <c r="I51" s="258">
        <f>+H51-G51</f>
        <v>146350</v>
      </c>
      <c r="J51" s="256">
        <f t="shared" si="0"/>
        <v>1.6938657407407407</v>
      </c>
    </row>
    <row r="52" spans="1:10" ht="27.75" customHeight="1" x14ac:dyDescent="0.25">
      <c r="A52" s="259">
        <v>1117112</v>
      </c>
      <c r="B52" s="260" t="s">
        <v>131</v>
      </c>
      <c r="C52" s="276">
        <v>108</v>
      </c>
      <c r="D52" s="255">
        <v>111</v>
      </c>
      <c r="E52" s="255">
        <f>+D52-C52</f>
        <v>3</v>
      </c>
      <c r="F52" s="256">
        <f t="shared" si="1"/>
        <v>2.7777777777777776E-2</v>
      </c>
      <c r="G52" s="257">
        <v>5029050</v>
      </c>
      <c r="H52" s="258">
        <v>4909425</v>
      </c>
      <c r="I52" s="258">
        <f>+H52-G52</f>
        <v>-119625</v>
      </c>
      <c r="J52" s="256">
        <f t="shared" si="0"/>
        <v>-2.3786798699555581E-2</v>
      </c>
    </row>
    <row r="53" spans="1:10" ht="16.5" thickBot="1" x14ac:dyDescent="0.3">
      <c r="A53" s="261">
        <v>1117113</v>
      </c>
      <c r="B53" s="262" t="s">
        <v>160</v>
      </c>
      <c r="C53" s="276">
        <v>41</v>
      </c>
      <c r="D53" s="264">
        <v>34</v>
      </c>
      <c r="E53" s="255">
        <f>+D53-C53</f>
        <v>-7</v>
      </c>
      <c r="F53" s="265">
        <f t="shared" si="1"/>
        <v>-0.17073170731707318</v>
      </c>
      <c r="G53" s="266">
        <v>1768800</v>
      </c>
      <c r="H53" s="267">
        <v>1398200</v>
      </c>
      <c r="I53" s="258">
        <f>+H53-G53</f>
        <v>-370600</v>
      </c>
      <c r="J53" s="265">
        <f t="shared" si="0"/>
        <v>-0.20952057892356399</v>
      </c>
    </row>
    <row r="54" spans="1:10" ht="16.5" thickBot="1" x14ac:dyDescent="0.3">
      <c r="A54" s="238">
        <v>12</v>
      </c>
      <c r="B54" s="239" t="s">
        <v>161</v>
      </c>
      <c r="C54" s="240">
        <f t="shared" ref="C54:H54" si="10">+C55+C62+C65+C68+C71+C81+C85</f>
        <v>23420</v>
      </c>
      <c r="D54" s="241">
        <f t="shared" si="10"/>
        <v>23037</v>
      </c>
      <c r="E54" s="241">
        <f>+E55+E62+E65+E68+E71+E81+E85</f>
        <v>-383</v>
      </c>
      <c r="F54" s="242">
        <f>+E54/C54</f>
        <v>-1.6353543979504698E-2</v>
      </c>
      <c r="G54" s="243">
        <f t="shared" si="10"/>
        <v>1039849765.17</v>
      </c>
      <c r="H54" s="244">
        <f t="shared" si="10"/>
        <v>1022001799</v>
      </c>
      <c r="I54" s="244">
        <f>+I55+I62+I65+I68+I71+I81+I85</f>
        <v>-17847966.170000002</v>
      </c>
      <c r="J54" s="242">
        <f t="shared" si="0"/>
        <v>-1.7163985383102074E-2</v>
      </c>
    </row>
    <row r="55" spans="1:10" ht="36" customHeight="1" thickBot="1" x14ac:dyDescent="0.3">
      <c r="A55" s="245">
        <v>1211</v>
      </c>
      <c r="B55" s="246" t="s">
        <v>162</v>
      </c>
      <c r="C55" s="248">
        <f>+C56+C57+C58+C59+C60+C61</f>
        <v>18505</v>
      </c>
      <c r="D55" s="248">
        <f>+D56+D57+D58+D59+D60+D61</f>
        <v>17986</v>
      </c>
      <c r="E55" s="248">
        <f>+E56+E57+E58+E59+E60+E61</f>
        <v>-519</v>
      </c>
      <c r="F55" s="249">
        <f>+E55/C55</f>
        <v>-2.8046473925965956E-2</v>
      </c>
      <c r="G55" s="250">
        <f>+G56+G57+G58+G59+G60+G61</f>
        <v>794226950</v>
      </c>
      <c r="H55" s="250">
        <f>+H56+H57+H58+H59+H60+H61</f>
        <v>767550050</v>
      </c>
      <c r="I55" s="250">
        <f>+I56+I57+I58+I59+I60+I61</f>
        <v>-26676900</v>
      </c>
      <c r="J55" s="249">
        <f>+I55/G55</f>
        <v>-3.3588510185910969E-2</v>
      </c>
    </row>
    <row r="56" spans="1:10" x14ac:dyDescent="0.25">
      <c r="A56" s="252">
        <v>1211111</v>
      </c>
      <c r="B56" s="253" t="s">
        <v>130</v>
      </c>
      <c r="C56" s="263">
        <v>8</v>
      </c>
      <c r="D56" s="264">
        <v>8</v>
      </c>
      <c r="E56" s="255">
        <f t="shared" ref="E56:E61" si="11">+D56-C56</f>
        <v>0</v>
      </c>
      <c r="F56" s="265">
        <f t="shared" si="1"/>
        <v>0</v>
      </c>
      <c r="G56" s="266">
        <v>481900</v>
      </c>
      <c r="H56" s="258">
        <v>481900</v>
      </c>
      <c r="I56" s="258">
        <f t="shared" ref="I56:I61" si="12">+H56-G56</f>
        <v>0</v>
      </c>
      <c r="J56" s="265">
        <f t="shared" si="0"/>
        <v>0</v>
      </c>
    </row>
    <row r="57" spans="1:10" ht="30" customHeight="1" x14ac:dyDescent="0.25">
      <c r="A57" s="259">
        <v>1211112</v>
      </c>
      <c r="B57" s="260" t="s">
        <v>131</v>
      </c>
      <c r="C57" s="277">
        <v>4168</v>
      </c>
      <c r="D57" s="278">
        <v>4049</v>
      </c>
      <c r="E57" s="255">
        <f t="shared" si="11"/>
        <v>-119</v>
      </c>
      <c r="F57" s="279">
        <f t="shared" si="1"/>
        <v>-2.8550863723608447E-2</v>
      </c>
      <c r="G57" s="280">
        <v>151891250</v>
      </c>
      <c r="H57" s="281">
        <v>146451050</v>
      </c>
      <c r="I57" s="258">
        <f t="shared" si="12"/>
        <v>-5440200</v>
      </c>
      <c r="J57" s="279">
        <f t="shared" si="0"/>
        <v>-3.5816414704599508E-2</v>
      </c>
    </row>
    <row r="58" spans="1:10" ht="29.25" customHeight="1" x14ac:dyDescent="0.25">
      <c r="A58" s="259">
        <v>1211117</v>
      </c>
      <c r="B58" s="282" t="s">
        <v>163</v>
      </c>
      <c r="C58" s="277">
        <v>34</v>
      </c>
      <c r="D58" s="278">
        <v>33</v>
      </c>
      <c r="E58" s="255">
        <f t="shared" si="11"/>
        <v>-1</v>
      </c>
      <c r="F58" s="279">
        <f t="shared" si="1"/>
        <v>-2.9411764705882353E-2</v>
      </c>
      <c r="G58" s="280">
        <v>1410350</v>
      </c>
      <c r="H58" s="281">
        <v>1410350</v>
      </c>
      <c r="I58" s="258">
        <f t="shared" si="12"/>
        <v>0</v>
      </c>
      <c r="J58" s="279">
        <f>+I58/G58</f>
        <v>0</v>
      </c>
    </row>
    <row r="59" spans="1:10" ht="29.25" customHeight="1" x14ac:dyDescent="0.25">
      <c r="A59" s="259">
        <v>1211118</v>
      </c>
      <c r="B59" s="283" t="s">
        <v>164</v>
      </c>
      <c r="C59" s="277">
        <v>0</v>
      </c>
      <c r="D59" s="278">
        <v>1</v>
      </c>
      <c r="E59" s="255">
        <f t="shared" si="11"/>
        <v>1</v>
      </c>
      <c r="F59" s="279" t="s">
        <v>98</v>
      </c>
      <c r="G59" s="280">
        <v>0</v>
      </c>
      <c r="H59" s="284">
        <v>117350</v>
      </c>
      <c r="I59" s="258">
        <f t="shared" si="12"/>
        <v>117350</v>
      </c>
      <c r="J59" s="279" t="s">
        <v>98</v>
      </c>
    </row>
    <row r="60" spans="1:10" x14ac:dyDescent="0.25">
      <c r="A60" s="259">
        <v>1211121</v>
      </c>
      <c r="B60" s="260" t="s">
        <v>165</v>
      </c>
      <c r="C60" s="277">
        <v>38</v>
      </c>
      <c r="D60" s="278">
        <v>30</v>
      </c>
      <c r="E60" s="255">
        <f t="shared" si="11"/>
        <v>-8</v>
      </c>
      <c r="F60" s="279">
        <f t="shared" si="1"/>
        <v>-0.21052631578947367</v>
      </c>
      <c r="G60" s="280">
        <v>1781850</v>
      </c>
      <c r="H60" s="284">
        <v>1374950</v>
      </c>
      <c r="I60" s="258">
        <f t="shared" si="12"/>
        <v>-406900</v>
      </c>
      <c r="J60" s="279">
        <f t="shared" si="0"/>
        <v>-0.22835816707354717</v>
      </c>
    </row>
    <row r="61" spans="1:10" ht="15.75" customHeight="1" thickBot="1" x14ac:dyDescent="0.3">
      <c r="A61" s="261">
        <v>1211216</v>
      </c>
      <c r="B61" s="262" t="s">
        <v>166</v>
      </c>
      <c r="C61" s="277">
        <v>14257</v>
      </c>
      <c r="D61" s="278">
        <v>13865</v>
      </c>
      <c r="E61" s="255">
        <f t="shared" si="11"/>
        <v>-392</v>
      </c>
      <c r="F61" s="279">
        <f t="shared" si="1"/>
        <v>-2.7495265483622081E-2</v>
      </c>
      <c r="G61" s="285">
        <v>638661600</v>
      </c>
      <c r="H61" s="284">
        <v>617714450</v>
      </c>
      <c r="I61" s="258">
        <f t="shared" si="12"/>
        <v>-20947150</v>
      </c>
      <c r="J61" s="279">
        <f t="shared" si="0"/>
        <v>-3.2798511762723796E-2</v>
      </c>
    </row>
    <row r="62" spans="1:10" ht="30" customHeight="1" thickBot="1" x14ac:dyDescent="0.3">
      <c r="A62" s="245">
        <v>1212</v>
      </c>
      <c r="B62" s="246" t="s">
        <v>167</v>
      </c>
      <c r="C62" s="247">
        <f t="shared" ref="C62:H62" si="13">+C63+C64</f>
        <v>72</v>
      </c>
      <c r="D62" s="248">
        <f t="shared" si="13"/>
        <v>53</v>
      </c>
      <c r="E62" s="248">
        <f>+E63+E64</f>
        <v>-19</v>
      </c>
      <c r="F62" s="249">
        <f t="shared" si="1"/>
        <v>-0.2638888888888889</v>
      </c>
      <c r="G62" s="250">
        <f t="shared" si="13"/>
        <v>3355216.67</v>
      </c>
      <c r="H62" s="251">
        <f t="shared" si="13"/>
        <v>2389400</v>
      </c>
      <c r="I62" s="251">
        <f>+I63+I64</f>
        <v>-965816.66999999993</v>
      </c>
      <c r="J62" s="249">
        <f t="shared" si="0"/>
        <v>-0.28785523111984296</v>
      </c>
    </row>
    <row r="63" spans="1:10" x14ac:dyDescent="0.25">
      <c r="A63" s="252">
        <v>1212111</v>
      </c>
      <c r="B63" s="253" t="s">
        <v>130</v>
      </c>
      <c r="C63" s="254">
        <v>10</v>
      </c>
      <c r="D63" s="255">
        <v>10</v>
      </c>
      <c r="E63" s="255">
        <f>+D63-C63</f>
        <v>0</v>
      </c>
      <c r="F63" s="256">
        <f t="shared" si="1"/>
        <v>0</v>
      </c>
      <c r="G63" s="257">
        <v>464250</v>
      </c>
      <c r="H63" s="267">
        <v>535600</v>
      </c>
      <c r="I63" s="258">
        <f>+H63-G63</f>
        <v>71350</v>
      </c>
      <c r="J63" s="256">
        <f t="shared" si="0"/>
        <v>0.15368874528809909</v>
      </c>
    </row>
    <row r="64" spans="1:10" ht="26.25" customHeight="1" thickBot="1" x14ac:dyDescent="0.3">
      <c r="A64" s="261">
        <v>1212112</v>
      </c>
      <c r="B64" s="262" t="s">
        <v>131</v>
      </c>
      <c r="C64" s="263">
        <v>62</v>
      </c>
      <c r="D64" s="264">
        <v>43</v>
      </c>
      <c r="E64" s="255">
        <f>+D64-C64</f>
        <v>-19</v>
      </c>
      <c r="F64" s="265">
        <f t="shared" si="1"/>
        <v>-0.30645161290322581</v>
      </c>
      <c r="G64" s="285">
        <v>2890966.67</v>
      </c>
      <c r="H64" s="284">
        <v>1853800</v>
      </c>
      <c r="I64" s="258">
        <f>+H64-G64</f>
        <v>-1037166.6699999999</v>
      </c>
      <c r="J64" s="265">
        <f t="shared" si="0"/>
        <v>-0.35876119941569579</v>
      </c>
    </row>
    <row r="65" spans="1:10" ht="30" customHeight="1" thickBot="1" x14ac:dyDescent="0.3">
      <c r="A65" s="245">
        <v>1213</v>
      </c>
      <c r="B65" s="246" t="s">
        <v>168</v>
      </c>
      <c r="C65" s="247">
        <f t="shared" ref="C65:H65" si="14">+C66+C67</f>
        <v>523</v>
      </c>
      <c r="D65" s="248">
        <f t="shared" si="14"/>
        <v>710</v>
      </c>
      <c r="E65" s="248">
        <f>+E66+E67</f>
        <v>187</v>
      </c>
      <c r="F65" s="249">
        <f t="shared" si="1"/>
        <v>0.35755258126195028</v>
      </c>
      <c r="G65" s="250">
        <f t="shared" si="14"/>
        <v>28507650</v>
      </c>
      <c r="H65" s="251">
        <f t="shared" si="14"/>
        <v>37364800</v>
      </c>
      <c r="I65" s="251">
        <f>+I66+I67</f>
        <v>8857150</v>
      </c>
      <c r="J65" s="249">
        <f t="shared" si="0"/>
        <v>0.31069379622662691</v>
      </c>
    </row>
    <row r="66" spans="1:10" x14ac:dyDescent="0.25">
      <c r="A66" s="252">
        <v>1213111</v>
      </c>
      <c r="B66" s="253" t="s">
        <v>130</v>
      </c>
      <c r="C66" s="263">
        <v>237</v>
      </c>
      <c r="D66" s="264">
        <v>217</v>
      </c>
      <c r="E66" s="255">
        <f>+D66-C66</f>
        <v>-20</v>
      </c>
      <c r="F66" s="265">
        <f t="shared" si="1"/>
        <v>-8.4388185654008435E-2</v>
      </c>
      <c r="G66" s="266">
        <v>13688150</v>
      </c>
      <c r="H66" s="258">
        <v>12663000</v>
      </c>
      <c r="I66" s="258">
        <f>+H66-G66</f>
        <v>-1025150</v>
      </c>
      <c r="J66" s="265">
        <f t="shared" si="0"/>
        <v>-7.4893247078677547E-2</v>
      </c>
    </row>
    <row r="67" spans="1:10" ht="32.25" customHeight="1" thickBot="1" x14ac:dyDescent="0.3">
      <c r="A67" s="261">
        <v>1213112</v>
      </c>
      <c r="B67" s="262" t="s">
        <v>131</v>
      </c>
      <c r="C67" s="277">
        <v>286</v>
      </c>
      <c r="D67" s="278">
        <v>493</v>
      </c>
      <c r="E67" s="255">
        <f>+D67-C67</f>
        <v>207</v>
      </c>
      <c r="F67" s="279">
        <f t="shared" si="1"/>
        <v>0.72377622377622375</v>
      </c>
      <c r="G67" s="285">
        <v>14819500</v>
      </c>
      <c r="H67" s="284">
        <v>24701800</v>
      </c>
      <c r="I67" s="258">
        <f>+H67-G67</f>
        <v>9882300</v>
      </c>
      <c r="J67" s="279">
        <f t="shared" si="0"/>
        <v>0.66684436047100104</v>
      </c>
    </row>
    <row r="68" spans="1:10" ht="21" customHeight="1" thickBot="1" x14ac:dyDescent="0.3">
      <c r="A68" s="245">
        <v>1214</v>
      </c>
      <c r="B68" s="246" t="s">
        <v>169</v>
      </c>
      <c r="C68" s="247">
        <f t="shared" ref="C68:H68" si="15">+C69+C70</f>
        <v>103</v>
      </c>
      <c r="D68" s="248">
        <f t="shared" si="15"/>
        <v>104</v>
      </c>
      <c r="E68" s="248">
        <f>+E69+E70</f>
        <v>1</v>
      </c>
      <c r="F68" s="249">
        <f t="shared" si="1"/>
        <v>9.7087378640776691E-3</v>
      </c>
      <c r="G68" s="250">
        <f t="shared" si="15"/>
        <v>5788300</v>
      </c>
      <c r="H68" s="251">
        <f t="shared" si="15"/>
        <v>6086600</v>
      </c>
      <c r="I68" s="251">
        <f>+I69+I70</f>
        <v>298300</v>
      </c>
      <c r="J68" s="249">
        <f t="shared" si="0"/>
        <v>5.1534993003127E-2</v>
      </c>
    </row>
    <row r="69" spans="1:10" x14ac:dyDescent="0.25">
      <c r="A69" s="252">
        <v>1214111</v>
      </c>
      <c r="B69" s="253" t="s">
        <v>170</v>
      </c>
      <c r="C69" s="254">
        <v>20</v>
      </c>
      <c r="D69" s="255">
        <v>22</v>
      </c>
      <c r="E69" s="255">
        <f>+D69-C69</f>
        <v>2</v>
      </c>
      <c r="F69" s="265">
        <f t="shared" si="1"/>
        <v>0.1</v>
      </c>
      <c r="G69" s="266">
        <v>2494300</v>
      </c>
      <c r="H69" s="258">
        <v>2787000</v>
      </c>
      <c r="I69" s="258">
        <f>+H69-G69</f>
        <v>292700</v>
      </c>
      <c r="J69" s="265">
        <f t="shared" si="0"/>
        <v>0.1173475524195165</v>
      </c>
    </row>
    <row r="70" spans="1:10" ht="16.5" thickBot="1" x14ac:dyDescent="0.3">
      <c r="A70" s="261">
        <v>1214112</v>
      </c>
      <c r="B70" s="262" t="s">
        <v>171</v>
      </c>
      <c r="C70" s="277">
        <v>83</v>
      </c>
      <c r="D70" s="278">
        <v>82</v>
      </c>
      <c r="E70" s="255">
        <f>+D70-C70</f>
        <v>-1</v>
      </c>
      <c r="F70" s="279">
        <f t="shared" si="1"/>
        <v>-1.2048192771084338E-2</v>
      </c>
      <c r="G70" s="285">
        <v>3294000</v>
      </c>
      <c r="H70" s="284">
        <v>3299600</v>
      </c>
      <c r="I70" s="258">
        <f>+H70-G70</f>
        <v>5600</v>
      </c>
      <c r="J70" s="279">
        <f t="shared" si="0"/>
        <v>1.700060716454159E-3</v>
      </c>
    </row>
    <row r="71" spans="1:10" ht="18.75" customHeight="1" thickBot="1" x14ac:dyDescent="0.3">
      <c r="A71" s="245">
        <v>1215</v>
      </c>
      <c r="B71" s="246" t="s">
        <v>172</v>
      </c>
      <c r="C71" s="247">
        <f t="shared" ref="C71:H71" si="16">+C72+C73+C74+C75+C76+C77+C78+C79+C80</f>
        <v>749</v>
      </c>
      <c r="D71" s="248">
        <f t="shared" si="16"/>
        <v>708</v>
      </c>
      <c r="E71" s="248">
        <f>+E72+E73+E74+E75+E76+E77+E78+E79+E80</f>
        <v>-41</v>
      </c>
      <c r="F71" s="249">
        <f t="shared" si="1"/>
        <v>-5.4739652870493989E-2</v>
      </c>
      <c r="G71" s="250">
        <f t="shared" si="16"/>
        <v>36705449</v>
      </c>
      <c r="H71" s="251">
        <f t="shared" si="16"/>
        <v>35228499.5</v>
      </c>
      <c r="I71" s="251">
        <f>+I72+I73+I74+I75+I76+I77+I78+I79+I80</f>
        <v>-1476949.5</v>
      </c>
      <c r="J71" s="249">
        <f t="shared" si="0"/>
        <v>-4.0237881302037745E-2</v>
      </c>
    </row>
    <row r="72" spans="1:10" x14ac:dyDescent="0.25">
      <c r="A72" s="252">
        <v>1215111</v>
      </c>
      <c r="B72" s="253" t="s">
        <v>173</v>
      </c>
      <c r="C72" s="254">
        <v>32</v>
      </c>
      <c r="D72" s="255">
        <v>30</v>
      </c>
      <c r="E72" s="255">
        <f t="shared" ref="E72:E80" si="17">+D72-C72</f>
        <v>-2</v>
      </c>
      <c r="F72" s="256">
        <f t="shared" si="1"/>
        <v>-6.25E-2</v>
      </c>
      <c r="G72" s="257">
        <v>2082250</v>
      </c>
      <c r="H72" s="258">
        <v>1975000</v>
      </c>
      <c r="I72" s="258">
        <f t="shared" ref="I72:I80" si="18">+H72-G72</f>
        <v>-107250</v>
      </c>
      <c r="J72" s="256">
        <f t="shared" si="0"/>
        <v>-5.1506783527434263E-2</v>
      </c>
    </row>
    <row r="73" spans="1:10" x14ac:dyDescent="0.25">
      <c r="A73" s="259">
        <v>1215112</v>
      </c>
      <c r="B73" s="260" t="s">
        <v>171</v>
      </c>
      <c r="C73" s="286">
        <v>526</v>
      </c>
      <c r="D73" s="287">
        <v>468</v>
      </c>
      <c r="E73" s="255">
        <f t="shared" si="17"/>
        <v>-58</v>
      </c>
      <c r="F73" s="288">
        <f t="shared" si="1"/>
        <v>-0.11026615969581749</v>
      </c>
      <c r="G73" s="280">
        <v>23609800</v>
      </c>
      <c r="H73" s="281">
        <v>21144800</v>
      </c>
      <c r="I73" s="258">
        <f t="shared" si="18"/>
        <v>-2465000</v>
      </c>
      <c r="J73" s="288">
        <f t="shared" si="0"/>
        <v>-0.10440579759252513</v>
      </c>
    </row>
    <row r="74" spans="1:10" ht="29.25" customHeight="1" x14ac:dyDescent="0.25">
      <c r="A74" s="271">
        <v>1215116</v>
      </c>
      <c r="B74" s="282" t="s">
        <v>174</v>
      </c>
      <c r="C74" s="254">
        <v>15</v>
      </c>
      <c r="D74" s="255">
        <v>20</v>
      </c>
      <c r="E74" s="255">
        <f t="shared" si="17"/>
        <v>5</v>
      </c>
      <c r="F74" s="256">
        <f>+E74/C74</f>
        <v>0.33333333333333331</v>
      </c>
      <c r="G74" s="257">
        <v>1446450</v>
      </c>
      <c r="H74" s="258">
        <v>1688850</v>
      </c>
      <c r="I74" s="258">
        <f t="shared" si="18"/>
        <v>242400</v>
      </c>
      <c r="J74" s="256">
        <f t="shared" si="0"/>
        <v>0.16758270247848181</v>
      </c>
    </row>
    <row r="75" spans="1:10" ht="33" customHeight="1" x14ac:dyDescent="0.25">
      <c r="A75" s="271">
        <v>1215117</v>
      </c>
      <c r="B75" s="282" t="s">
        <v>175</v>
      </c>
      <c r="C75" s="254">
        <v>46</v>
      </c>
      <c r="D75" s="255">
        <v>44</v>
      </c>
      <c r="E75" s="255">
        <f t="shared" si="17"/>
        <v>-2</v>
      </c>
      <c r="F75" s="256">
        <f t="shared" si="1"/>
        <v>-4.3478260869565216E-2</v>
      </c>
      <c r="G75" s="257">
        <v>2615850</v>
      </c>
      <c r="H75" s="258">
        <v>2467450</v>
      </c>
      <c r="I75" s="258">
        <f t="shared" si="18"/>
        <v>-148400</v>
      </c>
      <c r="J75" s="256">
        <f t="shared" ref="J75:J138" si="19">+I75/G75</f>
        <v>-5.6731081675172504E-2</v>
      </c>
    </row>
    <row r="76" spans="1:10" ht="27" customHeight="1" x14ac:dyDescent="0.25">
      <c r="A76" s="271">
        <v>1215118</v>
      </c>
      <c r="B76" s="272" t="s">
        <v>176</v>
      </c>
      <c r="C76" s="286">
        <v>13</v>
      </c>
      <c r="D76" s="287">
        <v>12</v>
      </c>
      <c r="E76" s="255">
        <f t="shared" si="17"/>
        <v>-1</v>
      </c>
      <c r="F76" s="288">
        <f t="shared" ref="F76:F139" si="20">+E76/C76</f>
        <v>-7.6923076923076927E-2</v>
      </c>
      <c r="G76" s="280">
        <v>391250</v>
      </c>
      <c r="H76" s="281">
        <v>362550</v>
      </c>
      <c r="I76" s="258">
        <f t="shared" si="18"/>
        <v>-28700</v>
      </c>
      <c r="J76" s="288">
        <f t="shared" si="19"/>
        <v>-7.3354632587859431E-2</v>
      </c>
    </row>
    <row r="77" spans="1:10" ht="30.75" customHeight="1" x14ac:dyDescent="0.25">
      <c r="A77" s="271">
        <v>1215119</v>
      </c>
      <c r="B77" s="283" t="s">
        <v>177</v>
      </c>
      <c r="C77" s="254">
        <v>68</v>
      </c>
      <c r="D77" s="255">
        <v>88</v>
      </c>
      <c r="E77" s="255">
        <f t="shared" si="17"/>
        <v>20</v>
      </c>
      <c r="F77" s="256">
        <f t="shared" si="20"/>
        <v>0.29411764705882354</v>
      </c>
      <c r="G77" s="257">
        <v>4731449</v>
      </c>
      <c r="H77" s="258">
        <v>5839699.5</v>
      </c>
      <c r="I77" s="258">
        <f t="shared" si="18"/>
        <v>1108250.5</v>
      </c>
      <c r="J77" s="256">
        <f t="shared" si="19"/>
        <v>0.23423067647986906</v>
      </c>
    </row>
    <row r="78" spans="1:10" ht="21" customHeight="1" x14ac:dyDescent="0.25">
      <c r="A78" s="289">
        <v>1215122</v>
      </c>
      <c r="B78" s="282" t="s">
        <v>178</v>
      </c>
      <c r="C78" s="286">
        <v>16</v>
      </c>
      <c r="D78" s="287">
        <v>15</v>
      </c>
      <c r="E78" s="255">
        <f t="shared" si="17"/>
        <v>-1</v>
      </c>
      <c r="F78" s="288">
        <f t="shared" si="20"/>
        <v>-6.25E-2</v>
      </c>
      <c r="G78" s="280">
        <v>639800</v>
      </c>
      <c r="H78" s="281">
        <v>613950</v>
      </c>
      <c r="I78" s="258">
        <f t="shared" si="18"/>
        <v>-25850</v>
      </c>
      <c r="J78" s="288">
        <f t="shared" si="19"/>
        <v>-4.0403251015942485E-2</v>
      </c>
    </row>
    <row r="79" spans="1:10" ht="15" customHeight="1" x14ac:dyDescent="0.25">
      <c r="A79" s="259">
        <v>1215214</v>
      </c>
      <c r="B79" s="260" t="s">
        <v>179</v>
      </c>
      <c r="C79" s="254">
        <v>14</v>
      </c>
      <c r="D79" s="255">
        <v>14</v>
      </c>
      <c r="E79" s="255">
        <f t="shared" si="17"/>
        <v>0</v>
      </c>
      <c r="F79" s="256">
        <f t="shared" si="20"/>
        <v>0</v>
      </c>
      <c r="G79" s="257">
        <v>493950</v>
      </c>
      <c r="H79" s="258">
        <v>493950</v>
      </c>
      <c r="I79" s="258">
        <f t="shared" si="18"/>
        <v>0</v>
      </c>
      <c r="J79" s="256">
        <f t="shared" si="19"/>
        <v>0</v>
      </c>
    </row>
    <row r="80" spans="1:10" ht="29.25" customHeight="1" thickBot="1" x14ac:dyDescent="0.3">
      <c r="A80" s="261">
        <v>1215220</v>
      </c>
      <c r="B80" s="262" t="s">
        <v>180</v>
      </c>
      <c r="C80" s="277">
        <v>19</v>
      </c>
      <c r="D80" s="278">
        <v>17</v>
      </c>
      <c r="E80" s="255">
        <f t="shared" si="17"/>
        <v>-2</v>
      </c>
      <c r="F80" s="279">
        <f t="shared" si="20"/>
        <v>-0.10526315789473684</v>
      </c>
      <c r="G80" s="285">
        <v>694650</v>
      </c>
      <c r="H80" s="284">
        <v>642250</v>
      </c>
      <c r="I80" s="258">
        <f t="shared" si="18"/>
        <v>-52400</v>
      </c>
      <c r="J80" s="279">
        <f t="shared" si="19"/>
        <v>-7.5433671633196572E-2</v>
      </c>
    </row>
    <row r="81" spans="1:10" ht="36" customHeight="1" thickBot="1" x14ac:dyDescent="0.3">
      <c r="A81" s="245">
        <v>1216</v>
      </c>
      <c r="B81" s="246" t="s">
        <v>181</v>
      </c>
      <c r="C81" s="247">
        <f t="shared" ref="C81:H81" si="21">+C82+C83+C84</f>
        <v>2377</v>
      </c>
      <c r="D81" s="248">
        <f t="shared" si="21"/>
        <v>2434</v>
      </c>
      <c r="E81" s="248">
        <f>+E82+E83+E84</f>
        <v>57</v>
      </c>
      <c r="F81" s="249">
        <f t="shared" si="20"/>
        <v>2.3979806478754733E-2</v>
      </c>
      <c r="G81" s="250">
        <f t="shared" si="21"/>
        <v>127967400</v>
      </c>
      <c r="H81" s="251">
        <f t="shared" si="21"/>
        <v>131664500</v>
      </c>
      <c r="I81" s="251">
        <f>+I82+I83+I84</f>
        <v>3697100</v>
      </c>
      <c r="J81" s="249">
        <f t="shared" si="19"/>
        <v>2.8890951914315677E-2</v>
      </c>
    </row>
    <row r="82" spans="1:10" x14ac:dyDescent="0.25">
      <c r="A82" s="252">
        <v>1216111</v>
      </c>
      <c r="B82" s="290" t="s">
        <v>130</v>
      </c>
      <c r="C82" s="254">
        <v>21</v>
      </c>
      <c r="D82" s="255">
        <v>24</v>
      </c>
      <c r="E82" s="255">
        <f>+D82-C82</f>
        <v>3</v>
      </c>
      <c r="F82" s="256">
        <f t="shared" si="20"/>
        <v>0.14285714285714285</v>
      </c>
      <c r="G82" s="257">
        <v>1001600</v>
      </c>
      <c r="H82" s="258">
        <v>1351700</v>
      </c>
      <c r="I82" s="258">
        <f>+H82-G82</f>
        <v>350100</v>
      </c>
      <c r="J82" s="256">
        <f t="shared" si="19"/>
        <v>0.34954073482428116</v>
      </c>
    </row>
    <row r="83" spans="1:10" ht="28.5" customHeight="1" x14ac:dyDescent="0.25">
      <c r="A83" s="259">
        <v>1216112</v>
      </c>
      <c r="B83" s="260" t="s">
        <v>131</v>
      </c>
      <c r="C83" s="286">
        <v>2355</v>
      </c>
      <c r="D83" s="287">
        <v>2409</v>
      </c>
      <c r="E83" s="255">
        <f>+D83-C83</f>
        <v>54</v>
      </c>
      <c r="F83" s="288">
        <f t="shared" si="20"/>
        <v>2.2929936305732482E-2</v>
      </c>
      <c r="G83" s="280">
        <v>126863900</v>
      </c>
      <c r="H83" s="281">
        <v>130210900</v>
      </c>
      <c r="I83" s="258">
        <f>+H83-G83</f>
        <v>3347000</v>
      </c>
      <c r="J83" s="288">
        <f t="shared" si="19"/>
        <v>2.6382603719419001E-2</v>
      </c>
    </row>
    <row r="84" spans="1:10" ht="33" customHeight="1" thickBot="1" x14ac:dyDescent="0.3">
      <c r="A84" s="261">
        <v>1216118</v>
      </c>
      <c r="B84" s="262" t="s">
        <v>182</v>
      </c>
      <c r="C84" s="277">
        <v>1</v>
      </c>
      <c r="D84" s="278">
        <v>1</v>
      </c>
      <c r="E84" s="255">
        <f>+D84-C84</f>
        <v>0</v>
      </c>
      <c r="F84" s="279">
        <f t="shared" si="20"/>
        <v>0</v>
      </c>
      <c r="G84" s="285">
        <v>101900</v>
      </c>
      <c r="H84" s="284">
        <v>101900</v>
      </c>
      <c r="I84" s="258">
        <f>+H84-G84</f>
        <v>0</v>
      </c>
      <c r="J84" s="279">
        <f t="shared" si="19"/>
        <v>0</v>
      </c>
    </row>
    <row r="85" spans="1:10" ht="26.25" customHeight="1" thickBot="1" x14ac:dyDescent="0.3">
      <c r="A85" s="245">
        <v>1217</v>
      </c>
      <c r="B85" s="246" t="s">
        <v>183</v>
      </c>
      <c r="C85" s="247">
        <f t="shared" ref="C85:H85" si="22">+C86+C87+C88</f>
        <v>1091</v>
      </c>
      <c r="D85" s="248">
        <f t="shared" si="22"/>
        <v>1042</v>
      </c>
      <c r="E85" s="248">
        <f>+E86+E87+E88</f>
        <v>-49</v>
      </c>
      <c r="F85" s="249">
        <f t="shared" si="20"/>
        <v>-4.4912923923006415E-2</v>
      </c>
      <c r="G85" s="250">
        <f t="shared" si="22"/>
        <v>43298799.5</v>
      </c>
      <c r="H85" s="251">
        <f t="shared" si="22"/>
        <v>41717949.5</v>
      </c>
      <c r="I85" s="251">
        <f>+I86+I87+I88</f>
        <v>-1580850</v>
      </c>
      <c r="J85" s="249">
        <f t="shared" si="19"/>
        <v>-3.6510250128297436E-2</v>
      </c>
    </row>
    <row r="86" spans="1:10" x14ac:dyDescent="0.25">
      <c r="A86" s="252">
        <v>1217111</v>
      </c>
      <c r="B86" s="253" t="s">
        <v>130</v>
      </c>
      <c r="C86" s="254">
        <v>63</v>
      </c>
      <c r="D86" s="255">
        <v>60</v>
      </c>
      <c r="E86" s="255">
        <f>+D86-C86</f>
        <v>-3</v>
      </c>
      <c r="F86" s="256">
        <f t="shared" si="20"/>
        <v>-4.7619047619047616E-2</v>
      </c>
      <c r="G86" s="257">
        <v>2768800</v>
      </c>
      <c r="H86" s="258">
        <v>2740150</v>
      </c>
      <c r="I86" s="258">
        <f>+H86-G86</f>
        <v>-28650</v>
      </c>
      <c r="J86" s="256">
        <f t="shared" si="19"/>
        <v>-1.0347442935567755E-2</v>
      </c>
    </row>
    <row r="87" spans="1:10" x14ac:dyDescent="0.25">
      <c r="A87" s="259">
        <v>1217112</v>
      </c>
      <c r="B87" s="260" t="s">
        <v>184</v>
      </c>
      <c r="C87" s="286">
        <v>163</v>
      </c>
      <c r="D87" s="287">
        <v>163</v>
      </c>
      <c r="E87" s="255">
        <f>+D87-C87</f>
        <v>0</v>
      </c>
      <c r="F87" s="288">
        <f t="shared" si="20"/>
        <v>0</v>
      </c>
      <c r="G87" s="280">
        <v>7124850</v>
      </c>
      <c r="H87" s="281">
        <v>7366750</v>
      </c>
      <c r="I87" s="258">
        <f>+H87-G87</f>
        <v>241900</v>
      </c>
      <c r="J87" s="288">
        <f t="shared" si="19"/>
        <v>3.3951591963339578E-2</v>
      </c>
    </row>
    <row r="88" spans="1:10" ht="18.75" customHeight="1" thickBot="1" x14ac:dyDescent="0.3">
      <c r="A88" s="261">
        <v>1217113</v>
      </c>
      <c r="B88" s="291" t="s">
        <v>185</v>
      </c>
      <c r="C88" s="277">
        <v>865</v>
      </c>
      <c r="D88" s="278">
        <v>819</v>
      </c>
      <c r="E88" s="255">
        <f>+D88-C88</f>
        <v>-46</v>
      </c>
      <c r="F88" s="279">
        <f t="shared" si="20"/>
        <v>-5.3179190751445088E-2</v>
      </c>
      <c r="G88" s="285">
        <v>33405149.5</v>
      </c>
      <c r="H88" s="284">
        <v>31611049.5</v>
      </c>
      <c r="I88" s="258">
        <f>+H88-G88</f>
        <v>-1794100</v>
      </c>
      <c r="J88" s="279">
        <f t="shared" si="19"/>
        <v>-5.370728845263812E-2</v>
      </c>
    </row>
    <row r="89" spans="1:10" ht="16.5" thickBot="1" x14ac:dyDescent="0.3">
      <c r="A89" s="292">
        <v>13</v>
      </c>
      <c r="B89" s="239" t="s">
        <v>186</v>
      </c>
      <c r="C89" s="240">
        <f t="shared" ref="C89:H89" si="23">+C90+C96+C103+C107+C110</f>
        <v>61077</v>
      </c>
      <c r="D89" s="241">
        <f t="shared" si="23"/>
        <v>58299</v>
      </c>
      <c r="E89" s="241">
        <f>+E90+E96+E103+E107+E110</f>
        <v>-2778</v>
      </c>
      <c r="F89" s="242">
        <f t="shared" si="20"/>
        <v>-4.5483569919937128E-2</v>
      </c>
      <c r="G89" s="243">
        <f t="shared" si="23"/>
        <v>1915753231</v>
      </c>
      <c r="H89" s="244">
        <f t="shared" si="23"/>
        <v>1827089656</v>
      </c>
      <c r="I89" s="244">
        <f>+I90+I96+I103+I107+I110</f>
        <v>-88663575</v>
      </c>
      <c r="J89" s="242">
        <f t="shared" si="19"/>
        <v>-4.6281313044540022E-2</v>
      </c>
    </row>
    <row r="90" spans="1:10" ht="42.75" customHeight="1" thickBot="1" x14ac:dyDescent="0.3">
      <c r="A90" s="245">
        <v>1311</v>
      </c>
      <c r="B90" s="246" t="s">
        <v>187</v>
      </c>
      <c r="C90" s="247">
        <f t="shared" ref="C90:G90" si="24">+C91+C92+C93+C94+C95</f>
        <v>47032</v>
      </c>
      <c r="D90" s="248">
        <f t="shared" si="24"/>
        <v>45124</v>
      </c>
      <c r="E90" s="248">
        <f>+E91+E92+E93+E94+E95</f>
        <v>-1908</v>
      </c>
      <c r="F90" s="249">
        <f t="shared" si="20"/>
        <v>-4.0568123830583433E-2</v>
      </c>
      <c r="G90" s="250">
        <f t="shared" si="24"/>
        <v>1423123450</v>
      </c>
      <c r="H90" s="251">
        <f>+H91+H92+H93+H94+H95</f>
        <v>1365381375</v>
      </c>
      <c r="I90" s="251">
        <f>+I91+I92+I93+I94+I95</f>
        <v>-57742075</v>
      </c>
      <c r="J90" s="249">
        <f t="shared" si="19"/>
        <v>-4.0574185605612781E-2</v>
      </c>
    </row>
    <row r="91" spans="1:10" x14ac:dyDescent="0.25">
      <c r="A91" s="252">
        <v>1311111</v>
      </c>
      <c r="B91" s="253" t="s">
        <v>130</v>
      </c>
      <c r="C91" s="254">
        <v>59</v>
      </c>
      <c r="D91" s="255">
        <v>58</v>
      </c>
      <c r="E91" s="255">
        <f>+D91-C91</f>
        <v>-1</v>
      </c>
      <c r="F91" s="256">
        <f t="shared" si="20"/>
        <v>-1.6949152542372881E-2</v>
      </c>
      <c r="G91" s="257">
        <v>2389850</v>
      </c>
      <c r="H91" s="258">
        <v>2400750</v>
      </c>
      <c r="I91" s="258">
        <f>+H91-G91</f>
        <v>10900</v>
      </c>
      <c r="J91" s="256">
        <f t="shared" si="19"/>
        <v>4.5609557085172711E-3</v>
      </c>
    </row>
    <row r="92" spans="1:10" ht="27.75" customHeight="1" x14ac:dyDescent="0.25">
      <c r="A92" s="259">
        <v>1311112</v>
      </c>
      <c r="B92" s="260" t="s">
        <v>131</v>
      </c>
      <c r="C92" s="286">
        <v>45891</v>
      </c>
      <c r="D92" s="287">
        <v>43980</v>
      </c>
      <c r="E92" s="255">
        <f>+D92-C92</f>
        <v>-1911</v>
      </c>
      <c r="F92" s="288">
        <f t="shared" si="20"/>
        <v>-4.1642152055958684E-2</v>
      </c>
      <c r="G92" s="280">
        <v>1379674850</v>
      </c>
      <c r="H92" s="281">
        <v>1321685675</v>
      </c>
      <c r="I92" s="258">
        <f>+H92-G92</f>
        <v>-57989175</v>
      </c>
      <c r="J92" s="288">
        <f t="shared" si="19"/>
        <v>-4.2031044488489447E-2</v>
      </c>
    </row>
    <row r="93" spans="1:10" ht="36" customHeight="1" x14ac:dyDescent="0.25">
      <c r="A93" s="259">
        <v>1311115</v>
      </c>
      <c r="B93" s="260" t="s">
        <v>188</v>
      </c>
      <c r="C93" s="286">
        <v>25</v>
      </c>
      <c r="D93" s="287">
        <v>26</v>
      </c>
      <c r="E93" s="255">
        <f>+D93-C93</f>
        <v>1</v>
      </c>
      <c r="F93" s="288">
        <f t="shared" si="20"/>
        <v>0.04</v>
      </c>
      <c r="G93" s="280">
        <v>1209600</v>
      </c>
      <c r="H93" s="281">
        <v>1296000</v>
      </c>
      <c r="I93" s="258">
        <f>+H93-G93</f>
        <v>86400</v>
      </c>
      <c r="J93" s="288">
        <f t="shared" si="19"/>
        <v>7.1428571428571425E-2</v>
      </c>
    </row>
    <row r="94" spans="1:10" ht="41.25" customHeight="1" x14ac:dyDescent="0.25">
      <c r="A94" s="259">
        <v>1311117</v>
      </c>
      <c r="B94" s="260" t="s">
        <v>189</v>
      </c>
      <c r="C94" s="286">
        <v>1045</v>
      </c>
      <c r="D94" s="287">
        <v>1047</v>
      </c>
      <c r="E94" s="255">
        <f>+D94-C94</f>
        <v>2</v>
      </c>
      <c r="F94" s="288">
        <f t="shared" si="20"/>
        <v>1.9138755980861245E-3</v>
      </c>
      <c r="G94" s="280">
        <v>39121350</v>
      </c>
      <c r="H94" s="281">
        <v>39189650</v>
      </c>
      <c r="I94" s="258">
        <f>+H94-G94</f>
        <v>68300</v>
      </c>
      <c r="J94" s="288">
        <f t="shared" si="19"/>
        <v>1.745849772566642E-3</v>
      </c>
    </row>
    <row r="95" spans="1:10" ht="27" customHeight="1" thickBot="1" x14ac:dyDescent="0.3">
      <c r="A95" s="261">
        <v>1311118</v>
      </c>
      <c r="B95" s="262" t="s">
        <v>190</v>
      </c>
      <c r="C95" s="277">
        <v>12</v>
      </c>
      <c r="D95" s="278">
        <v>13</v>
      </c>
      <c r="E95" s="255">
        <f>+D95-C95</f>
        <v>1</v>
      </c>
      <c r="F95" s="279">
        <f t="shared" si="20"/>
        <v>8.3333333333333329E-2</v>
      </c>
      <c r="G95" s="285">
        <v>727800</v>
      </c>
      <c r="H95" s="284">
        <v>809300</v>
      </c>
      <c r="I95" s="258">
        <f>+H95-G95</f>
        <v>81500</v>
      </c>
      <c r="J95" s="279">
        <f t="shared" si="19"/>
        <v>0.11198131354767793</v>
      </c>
    </row>
    <row r="96" spans="1:10" ht="31.5" customHeight="1" thickBot="1" x14ac:dyDescent="0.3">
      <c r="A96" s="245">
        <v>1312</v>
      </c>
      <c r="B96" s="246" t="s">
        <v>191</v>
      </c>
      <c r="C96" s="247">
        <f t="shared" ref="C96:H96" si="25">+C97+C98++C99+C100++++C101+C102</f>
        <v>1949</v>
      </c>
      <c r="D96" s="248">
        <f t="shared" si="25"/>
        <v>1708</v>
      </c>
      <c r="E96" s="248">
        <f>+E97+E98++E99+E100++++E101+E102</f>
        <v>-241</v>
      </c>
      <c r="F96" s="249">
        <f t="shared" si="20"/>
        <v>-0.12365315546434069</v>
      </c>
      <c r="G96" s="250">
        <f t="shared" si="25"/>
        <v>78481500</v>
      </c>
      <c r="H96" s="251">
        <f t="shared" si="25"/>
        <v>68504850</v>
      </c>
      <c r="I96" s="251">
        <f>+I97+I98++I99+I100++++I101+I102</f>
        <v>-9976650</v>
      </c>
      <c r="J96" s="249">
        <f t="shared" si="19"/>
        <v>-0.12712104126450183</v>
      </c>
    </row>
    <row r="97" spans="1:12" ht="17.25" customHeight="1" x14ac:dyDescent="0.25">
      <c r="A97" s="252">
        <v>1312111</v>
      </c>
      <c r="B97" s="253" t="s">
        <v>130</v>
      </c>
      <c r="C97" s="254">
        <v>216</v>
      </c>
      <c r="D97" s="255">
        <v>189</v>
      </c>
      <c r="E97" s="255">
        <f t="shared" ref="E97:E102" si="26">+D97-C97</f>
        <v>-27</v>
      </c>
      <c r="F97" s="256">
        <f t="shared" si="20"/>
        <v>-0.125</v>
      </c>
      <c r="G97" s="257">
        <v>8377950</v>
      </c>
      <c r="H97" s="258">
        <v>7300900</v>
      </c>
      <c r="I97" s="258">
        <f t="shared" ref="I97:I102" si="27">+H97-G97</f>
        <v>-1077050</v>
      </c>
      <c r="J97" s="256">
        <f t="shared" si="19"/>
        <v>-0.12855770206315387</v>
      </c>
    </row>
    <row r="98" spans="1:12" ht="29.25" customHeight="1" x14ac:dyDescent="0.25">
      <c r="A98" s="259">
        <v>1312112</v>
      </c>
      <c r="B98" s="260" t="s">
        <v>131</v>
      </c>
      <c r="C98" s="286">
        <v>1234</v>
      </c>
      <c r="D98" s="287">
        <v>1045</v>
      </c>
      <c r="E98" s="255">
        <f t="shared" si="26"/>
        <v>-189</v>
      </c>
      <c r="F98" s="288">
        <f t="shared" si="20"/>
        <v>-0.15316045380875204</v>
      </c>
      <c r="G98" s="280">
        <v>50574850</v>
      </c>
      <c r="H98" s="281">
        <v>43163550</v>
      </c>
      <c r="I98" s="258">
        <f t="shared" si="27"/>
        <v>-7411300</v>
      </c>
      <c r="J98" s="288">
        <f t="shared" si="19"/>
        <v>-0.14654121564374387</v>
      </c>
      <c r="L98" s="226"/>
    </row>
    <row r="99" spans="1:12" ht="30" customHeight="1" x14ac:dyDescent="0.25">
      <c r="A99" s="259">
        <v>1312113</v>
      </c>
      <c r="B99" s="260" t="s">
        <v>192</v>
      </c>
      <c r="C99" s="286">
        <v>129</v>
      </c>
      <c r="D99" s="287">
        <v>106</v>
      </c>
      <c r="E99" s="255">
        <f t="shared" si="26"/>
        <v>-23</v>
      </c>
      <c r="F99" s="288">
        <f t="shared" si="20"/>
        <v>-0.17829457364341086</v>
      </c>
      <c r="G99" s="280">
        <v>5322700</v>
      </c>
      <c r="H99" s="281">
        <v>4209100</v>
      </c>
      <c r="I99" s="258">
        <f t="shared" si="27"/>
        <v>-1113600</v>
      </c>
      <c r="J99" s="288">
        <f t="shared" si="19"/>
        <v>-0.20921712664625097</v>
      </c>
    </row>
    <row r="100" spans="1:12" x14ac:dyDescent="0.25">
      <c r="A100" s="259">
        <v>1312114</v>
      </c>
      <c r="B100" s="260" t="s">
        <v>193</v>
      </c>
      <c r="C100" s="286">
        <v>111</v>
      </c>
      <c r="D100" s="287">
        <v>95</v>
      </c>
      <c r="E100" s="255">
        <f t="shared" si="26"/>
        <v>-16</v>
      </c>
      <c r="F100" s="288">
        <f t="shared" si="20"/>
        <v>-0.14414414414414414</v>
      </c>
      <c r="G100" s="280">
        <v>4482950</v>
      </c>
      <c r="H100" s="281">
        <v>3755150</v>
      </c>
      <c r="I100" s="258">
        <f t="shared" si="27"/>
        <v>-727800</v>
      </c>
      <c r="J100" s="288">
        <f t="shared" si="19"/>
        <v>-0.1623484535852508</v>
      </c>
    </row>
    <row r="101" spans="1:12" x14ac:dyDescent="0.25">
      <c r="A101" s="259">
        <v>1312115</v>
      </c>
      <c r="B101" s="260" t="s">
        <v>194</v>
      </c>
      <c r="C101" s="286">
        <v>196</v>
      </c>
      <c r="D101" s="287">
        <v>224</v>
      </c>
      <c r="E101" s="255">
        <f t="shared" si="26"/>
        <v>28</v>
      </c>
      <c r="F101" s="288">
        <f t="shared" si="20"/>
        <v>0.14285714285714285</v>
      </c>
      <c r="G101" s="280">
        <v>7375000</v>
      </c>
      <c r="H101" s="281">
        <v>8261350</v>
      </c>
      <c r="I101" s="258">
        <f t="shared" si="27"/>
        <v>886350</v>
      </c>
      <c r="J101" s="288">
        <f t="shared" si="19"/>
        <v>0.12018305084745763</v>
      </c>
    </row>
    <row r="102" spans="1:12" ht="30.75" customHeight="1" thickBot="1" x14ac:dyDescent="0.3">
      <c r="A102" s="261">
        <v>1312117</v>
      </c>
      <c r="B102" s="262" t="s">
        <v>195</v>
      </c>
      <c r="C102" s="277">
        <v>63</v>
      </c>
      <c r="D102" s="278">
        <v>49</v>
      </c>
      <c r="E102" s="255">
        <f t="shared" si="26"/>
        <v>-14</v>
      </c>
      <c r="F102" s="279">
        <f t="shared" si="20"/>
        <v>-0.22222222222222221</v>
      </c>
      <c r="G102" s="285">
        <v>2348050</v>
      </c>
      <c r="H102" s="284">
        <v>1814800</v>
      </c>
      <c r="I102" s="258">
        <f t="shared" si="27"/>
        <v>-533250</v>
      </c>
      <c r="J102" s="279">
        <f t="shared" si="19"/>
        <v>-0.22710334107024979</v>
      </c>
    </row>
    <row r="103" spans="1:12" ht="30" customHeight="1" thickBot="1" x14ac:dyDescent="0.3">
      <c r="A103" s="245">
        <v>1313</v>
      </c>
      <c r="B103" s="246" t="s">
        <v>196</v>
      </c>
      <c r="C103" s="247">
        <f t="shared" ref="C103:H103" si="28">+C104+C105+C106</f>
        <v>11147</v>
      </c>
      <c r="D103" s="248">
        <f t="shared" si="28"/>
        <v>10577</v>
      </c>
      <c r="E103" s="248">
        <f>+E104+E105+E106</f>
        <v>-570</v>
      </c>
      <c r="F103" s="249">
        <f t="shared" si="20"/>
        <v>-5.1134834484614693E-2</v>
      </c>
      <c r="G103" s="250">
        <f t="shared" si="28"/>
        <v>373662281</v>
      </c>
      <c r="H103" s="251">
        <f t="shared" si="28"/>
        <v>354473681</v>
      </c>
      <c r="I103" s="251">
        <f>+I104+I105+I106</f>
        <v>-19188600</v>
      </c>
      <c r="J103" s="249">
        <f t="shared" si="19"/>
        <v>-5.1352788268184874E-2</v>
      </c>
    </row>
    <row r="104" spans="1:12" x14ac:dyDescent="0.25">
      <c r="A104" s="252">
        <v>1313111</v>
      </c>
      <c r="B104" s="290" t="s">
        <v>130</v>
      </c>
      <c r="C104" s="254">
        <v>67</v>
      </c>
      <c r="D104" s="255">
        <v>69</v>
      </c>
      <c r="E104" s="255">
        <f>+D104-C104</f>
        <v>2</v>
      </c>
      <c r="F104" s="256">
        <f t="shared" si="20"/>
        <v>2.9850746268656716E-2</v>
      </c>
      <c r="G104" s="257">
        <v>2810100</v>
      </c>
      <c r="H104" s="258">
        <v>3173800</v>
      </c>
      <c r="I104" s="258">
        <f>+H104-G104</f>
        <v>363700</v>
      </c>
      <c r="J104" s="256">
        <f t="shared" si="19"/>
        <v>0.12942599907476601</v>
      </c>
    </row>
    <row r="105" spans="1:12" ht="27.75" customHeight="1" x14ac:dyDescent="0.25">
      <c r="A105" s="259">
        <v>1313112</v>
      </c>
      <c r="B105" s="260" t="s">
        <v>131</v>
      </c>
      <c r="C105" s="286">
        <v>10734</v>
      </c>
      <c r="D105" s="287">
        <v>10157</v>
      </c>
      <c r="E105" s="255">
        <f>+D105-C105</f>
        <v>-577</v>
      </c>
      <c r="F105" s="288">
        <f>+E105/C105</f>
        <v>-5.3754425190981926E-2</v>
      </c>
      <c r="G105" s="280">
        <v>360135106</v>
      </c>
      <c r="H105" s="281">
        <v>340474406</v>
      </c>
      <c r="I105" s="258">
        <f>+H105-G105</f>
        <v>-19660700</v>
      </c>
      <c r="J105" s="288">
        <f t="shared" si="19"/>
        <v>-5.4592567268351787E-2</v>
      </c>
    </row>
    <row r="106" spans="1:12" ht="27.75" customHeight="1" thickBot="1" x14ac:dyDescent="0.3">
      <c r="A106" s="268">
        <v>1313115</v>
      </c>
      <c r="B106" s="269" t="s">
        <v>197</v>
      </c>
      <c r="C106" s="263">
        <v>346</v>
      </c>
      <c r="D106" s="264">
        <v>351</v>
      </c>
      <c r="E106" s="255">
        <f>+D106-C106</f>
        <v>5</v>
      </c>
      <c r="F106" s="288" t="s">
        <v>98</v>
      </c>
      <c r="G106" s="266">
        <v>10717075</v>
      </c>
      <c r="H106" s="267">
        <v>10825475</v>
      </c>
      <c r="I106" s="258">
        <f>+H106-G106</f>
        <v>108400</v>
      </c>
      <c r="J106" s="265">
        <f t="shared" si="19"/>
        <v>1.0114700139730291E-2</v>
      </c>
    </row>
    <row r="107" spans="1:12" ht="31.5" customHeight="1" thickBot="1" x14ac:dyDescent="0.3">
      <c r="A107" s="245">
        <v>1314</v>
      </c>
      <c r="B107" s="246" t="s">
        <v>198</v>
      </c>
      <c r="C107" s="247">
        <f t="shared" ref="C107:H107" si="29">+C108+C109</f>
        <v>259</v>
      </c>
      <c r="D107" s="248">
        <f t="shared" si="29"/>
        <v>232</v>
      </c>
      <c r="E107" s="248">
        <f>+E108+E109</f>
        <v>-27</v>
      </c>
      <c r="F107" s="249">
        <f t="shared" si="20"/>
        <v>-0.10424710424710425</v>
      </c>
      <c r="G107" s="250">
        <f t="shared" si="29"/>
        <v>11433400</v>
      </c>
      <c r="H107" s="251">
        <f t="shared" si="29"/>
        <v>10165250</v>
      </c>
      <c r="I107" s="251">
        <f>+I108+I109</f>
        <v>-1268150</v>
      </c>
      <c r="J107" s="249">
        <f t="shared" si="19"/>
        <v>-0.11091626287893365</v>
      </c>
    </row>
    <row r="108" spans="1:12" x14ac:dyDescent="0.25">
      <c r="A108" s="252">
        <v>1314111</v>
      </c>
      <c r="B108" s="253" t="s">
        <v>130</v>
      </c>
      <c r="C108" s="254">
        <v>68</v>
      </c>
      <c r="D108" s="255">
        <v>59</v>
      </c>
      <c r="E108" s="255">
        <f>+D108-C108</f>
        <v>-9</v>
      </c>
      <c r="F108" s="256">
        <f t="shared" si="20"/>
        <v>-0.13235294117647059</v>
      </c>
      <c r="G108" s="257">
        <v>2882800</v>
      </c>
      <c r="H108" s="258">
        <v>2448350</v>
      </c>
      <c r="I108" s="258">
        <f>+H108-G108</f>
        <v>-434450</v>
      </c>
      <c r="J108" s="256">
        <f t="shared" si="19"/>
        <v>-0.15070417649507423</v>
      </c>
    </row>
    <row r="109" spans="1:12" ht="31.5" customHeight="1" thickBot="1" x14ac:dyDescent="0.3">
      <c r="A109" s="261">
        <v>1314112</v>
      </c>
      <c r="B109" s="293" t="s">
        <v>131</v>
      </c>
      <c r="C109" s="277">
        <v>191</v>
      </c>
      <c r="D109" s="278">
        <v>173</v>
      </c>
      <c r="E109" s="255">
        <f>+D109-C109</f>
        <v>-18</v>
      </c>
      <c r="F109" s="279">
        <f t="shared" si="20"/>
        <v>-9.4240837696335081E-2</v>
      </c>
      <c r="G109" s="285">
        <v>8550600</v>
      </c>
      <c r="H109" s="284">
        <v>7716900</v>
      </c>
      <c r="I109" s="258">
        <f>+H109-G109</f>
        <v>-833700</v>
      </c>
      <c r="J109" s="279">
        <f t="shared" si="19"/>
        <v>-9.7501929689144617E-2</v>
      </c>
    </row>
    <row r="110" spans="1:12" ht="32.25" customHeight="1" thickBot="1" x14ac:dyDescent="0.3">
      <c r="A110" s="245">
        <v>1315</v>
      </c>
      <c r="B110" s="246" t="s">
        <v>199</v>
      </c>
      <c r="C110" s="247">
        <f t="shared" ref="C110:H110" si="30">+C111+C112</f>
        <v>690</v>
      </c>
      <c r="D110" s="248">
        <f t="shared" si="30"/>
        <v>658</v>
      </c>
      <c r="E110" s="248">
        <f>+E111+E112</f>
        <v>-32</v>
      </c>
      <c r="F110" s="249">
        <f t="shared" si="20"/>
        <v>-4.6376811594202899E-2</v>
      </c>
      <c r="G110" s="250">
        <f t="shared" si="30"/>
        <v>29052600</v>
      </c>
      <c r="H110" s="251">
        <f t="shared" si="30"/>
        <v>28564500</v>
      </c>
      <c r="I110" s="251">
        <f>+I111+I112</f>
        <v>-488100</v>
      </c>
      <c r="J110" s="249">
        <f t="shared" si="19"/>
        <v>-1.680056173974102E-2</v>
      </c>
    </row>
    <row r="111" spans="1:12" x14ac:dyDescent="0.25">
      <c r="A111" s="252">
        <v>1315111</v>
      </c>
      <c r="B111" s="253" t="s">
        <v>130</v>
      </c>
      <c r="C111" s="254">
        <v>620</v>
      </c>
      <c r="D111" s="255">
        <v>561</v>
      </c>
      <c r="E111" s="255">
        <f>+D111-C111</f>
        <v>-59</v>
      </c>
      <c r="F111" s="256">
        <f t="shared" si="20"/>
        <v>-9.5161290322580638E-2</v>
      </c>
      <c r="G111" s="257">
        <v>25608100</v>
      </c>
      <c r="H111" s="258">
        <v>23432400</v>
      </c>
      <c r="I111" s="258">
        <f>+H111-G111</f>
        <v>-2175700</v>
      </c>
      <c r="J111" s="256">
        <f t="shared" si="19"/>
        <v>-8.496139893236905E-2</v>
      </c>
    </row>
    <row r="112" spans="1:12" ht="27" customHeight="1" thickBot="1" x14ac:dyDescent="0.3">
      <c r="A112" s="261">
        <v>1315112</v>
      </c>
      <c r="B112" s="262" t="s">
        <v>131</v>
      </c>
      <c r="C112" s="277">
        <v>70</v>
      </c>
      <c r="D112" s="278">
        <v>97</v>
      </c>
      <c r="E112" s="255">
        <f>+D112-C112</f>
        <v>27</v>
      </c>
      <c r="F112" s="279">
        <f t="shared" si="20"/>
        <v>0.38571428571428573</v>
      </c>
      <c r="G112" s="285">
        <v>3444500</v>
      </c>
      <c r="H112" s="284">
        <v>5132100</v>
      </c>
      <c r="I112" s="258">
        <f>+H112-G112</f>
        <v>1687600</v>
      </c>
      <c r="J112" s="279">
        <f t="shared" si="19"/>
        <v>0.48994048483088981</v>
      </c>
    </row>
    <row r="113" spans="1:10" ht="16.5" thickBot="1" x14ac:dyDescent="0.3">
      <c r="A113" s="238">
        <v>14</v>
      </c>
      <c r="B113" s="239" t="s">
        <v>200</v>
      </c>
      <c r="C113" s="240">
        <f t="shared" ref="C113:H113" si="31">+C114+C117+C129</f>
        <v>1570</v>
      </c>
      <c r="D113" s="241">
        <f>+D114+D117+D129</f>
        <v>1451</v>
      </c>
      <c r="E113" s="241">
        <f>+E114+E117+E129</f>
        <v>-119</v>
      </c>
      <c r="F113" s="242">
        <f t="shared" si="20"/>
        <v>-7.5796178343949042E-2</v>
      </c>
      <c r="G113" s="243">
        <f t="shared" si="31"/>
        <v>65104500</v>
      </c>
      <c r="H113" s="244">
        <f t="shared" si="31"/>
        <v>60248350</v>
      </c>
      <c r="I113" s="244">
        <f>+I114+I117+I129</f>
        <v>-4856150</v>
      </c>
      <c r="J113" s="242">
        <f t="shared" si="19"/>
        <v>-7.4590082098779653E-2</v>
      </c>
    </row>
    <row r="114" spans="1:10" ht="16.5" thickBot="1" x14ac:dyDescent="0.3">
      <c r="A114" s="245">
        <v>1411</v>
      </c>
      <c r="B114" s="246" t="s">
        <v>201</v>
      </c>
      <c r="C114" s="247">
        <f>+C115+C116</f>
        <v>134</v>
      </c>
      <c r="D114" s="248">
        <f>D115+D116</f>
        <v>129</v>
      </c>
      <c r="E114" s="248">
        <f>+E115+E116</f>
        <v>-5</v>
      </c>
      <c r="F114" s="249">
        <f t="shared" si="20"/>
        <v>-3.7313432835820892E-2</v>
      </c>
      <c r="G114" s="250">
        <f>+G115+G116</f>
        <v>5748550</v>
      </c>
      <c r="H114" s="251">
        <f>+H115+H116</f>
        <v>5785500</v>
      </c>
      <c r="I114" s="251">
        <f>+I115+I116</f>
        <v>36950</v>
      </c>
      <c r="J114" s="249">
        <f t="shared" si="19"/>
        <v>6.4277078567638798E-3</v>
      </c>
    </row>
    <row r="115" spans="1:10" x14ac:dyDescent="0.25">
      <c r="A115" s="252">
        <v>1411111</v>
      </c>
      <c r="B115" s="253" t="s">
        <v>130</v>
      </c>
      <c r="C115" s="254">
        <v>0</v>
      </c>
      <c r="D115" s="255">
        <v>0</v>
      </c>
      <c r="E115" s="255">
        <f>+D115-C115</f>
        <v>0</v>
      </c>
      <c r="F115" s="256" t="s">
        <v>98</v>
      </c>
      <c r="G115" s="257">
        <v>0</v>
      </c>
      <c r="H115" s="258">
        <v>0</v>
      </c>
      <c r="I115" s="258">
        <f>+H115-G115</f>
        <v>0</v>
      </c>
      <c r="J115" s="256"/>
    </row>
    <row r="116" spans="1:10" ht="24.75" customHeight="1" thickBot="1" x14ac:dyDescent="0.3">
      <c r="A116" s="261">
        <v>1411112</v>
      </c>
      <c r="B116" s="262" t="s">
        <v>131</v>
      </c>
      <c r="C116" s="277">
        <v>134</v>
      </c>
      <c r="D116" s="278">
        <v>129</v>
      </c>
      <c r="E116" s="255">
        <f>+D116-C116</f>
        <v>-5</v>
      </c>
      <c r="F116" s="279">
        <f t="shared" si="20"/>
        <v>-3.7313432835820892E-2</v>
      </c>
      <c r="G116" s="285">
        <v>5748550</v>
      </c>
      <c r="H116" s="284">
        <v>5785500</v>
      </c>
      <c r="I116" s="258">
        <f>+H116-G116</f>
        <v>36950</v>
      </c>
      <c r="J116" s="279">
        <f t="shared" si="19"/>
        <v>6.4277078567638798E-3</v>
      </c>
    </row>
    <row r="117" spans="1:10" ht="16.5" thickBot="1" x14ac:dyDescent="0.3">
      <c r="A117" s="245">
        <v>1412</v>
      </c>
      <c r="B117" s="246" t="s">
        <v>202</v>
      </c>
      <c r="C117" s="247">
        <f t="shared" ref="C117:H117" si="32">+C118+C119+C120+C121+C122+C123+C124+C125+C126+C127+C128</f>
        <v>1020</v>
      </c>
      <c r="D117" s="248">
        <f t="shared" si="32"/>
        <v>946</v>
      </c>
      <c r="E117" s="248">
        <f>+E118+E119+E120+E121+E122+E123+E124+E125+E126+E127+E128</f>
        <v>-74</v>
      </c>
      <c r="F117" s="249">
        <f t="shared" si="20"/>
        <v>-7.2549019607843143E-2</v>
      </c>
      <c r="G117" s="250">
        <f t="shared" si="32"/>
        <v>42320150</v>
      </c>
      <c r="H117" s="251">
        <f t="shared" si="32"/>
        <v>39254950</v>
      </c>
      <c r="I117" s="251">
        <f>+I118+I119+I120+I121+I122+I123+I124+I125+I126+I127+I128</f>
        <v>-3065200</v>
      </c>
      <c r="J117" s="249">
        <f t="shared" si="19"/>
        <v>-7.2428854812660162E-2</v>
      </c>
    </row>
    <row r="118" spans="1:10" x14ac:dyDescent="0.25">
      <c r="A118" s="252">
        <v>1412111</v>
      </c>
      <c r="B118" s="253" t="s">
        <v>130</v>
      </c>
      <c r="C118" s="254">
        <v>35</v>
      </c>
      <c r="D118" s="255">
        <v>34</v>
      </c>
      <c r="E118" s="255">
        <f t="shared" ref="E118:E128" si="33">+D118-C118</f>
        <v>-1</v>
      </c>
      <c r="F118" s="256">
        <f t="shared" si="20"/>
        <v>-2.8571428571428571E-2</v>
      </c>
      <c r="G118" s="257">
        <v>1632350</v>
      </c>
      <c r="H118" s="258">
        <v>1691800</v>
      </c>
      <c r="I118" s="258">
        <f t="shared" ref="I118:I128" si="34">+H118-G118</f>
        <v>59450</v>
      </c>
      <c r="J118" s="256">
        <f t="shared" si="19"/>
        <v>3.6419885441235027E-2</v>
      </c>
    </row>
    <row r="119" spans="1:10" ht="30" customHeight="1" x14ac:dyDescent="0.25">
      <c r="A119" s="259">
        <v>1412112</v>
      </c>
      <c r="B119" s="260" t="s">
        <v>131</v>
      </c>
      <c r="C119" s="263">
        <v>175</v>
      </c>
      <c r="D119" s="264">
        <v>158</v>
      </c>
      <c r="E119" s="255">
        <f t="shared" si="33"/>
        <v>-17</v>
      </c>
      <c r="F119" s="265">
        <f t="shared" si="20"/>
        <v>-9.7142857142857142E-2</v>
      </c>
      <c r="G119" s="280">
        <v>7912550</v>
      </c>
      <c r="H119" s="267">
        <v>7048900</v>
      </c>
      <c r="I119" s="258">
        <f t="shared" si="34"/>
        <v>-863650</v>
      </c>
      <c r="J119" s="265">
        <f t="shared" si="19"/>
        <v>-0.10914938926136328</v>
      </c>
    </row>
    <row r="120" spans="1:10" x14ac:dyDescent="0.25">
      <c r="A120" s="259">
        <v>1412113</v>
      </c>
      <c r="B120" s="260" t="s">
        <v>203</v>
      </c>
      <c r="C120" s="286">
        <v>77</v>
      </c>
      <c r="D120" s="287">
        <v>76</v>
      </c>
      <c r="E120" s="255">
        <f t="shared" si="33"/>
        <v>-1</v>
      </c>
      <c r="F120" s="288">
        <f t="shared" si="20"/>
        <v>-1.2987012987012988E-2</v>
      </c>
      <c r="G120" s="280">
        <v>2887600</v>
      </c>
      <c r="H120" s="281">
        <v>2858900</v>
      </c>
      <c r="I120" s="258">
        <f t="shared" si="34"/>
        <v>-28700</v>
      </c>
      <c r="J120" s="288">
        <f t="shared" si="19"/>
        <v>-9.9390497298794851E-3</v>
      </c>
    </row>
    <row r="121" spans="1:10" ht="31.5" customHeight="1" x14ac:dyDescent="0.25">
      <c r="A121" s="259">
        <v>1412114</v>
      </c>
      <c r="B121" s="260" t="s">
        <v>204</v>
      </c>
      <c r="C121" s="286">
        <v>74</v>
      </c>
      <c r="D121" s="287">
        <v>73</v>
      </c>
      <c r="E121" s="255">
        <f t="shared" si="33"/>
        <v>-1</v>
      </c>
      <c r="F121" s="288">
        <f t="shared" si="20"/>
        <v>-1.3513513513513514E-2</v>
      </c>
      <c r="G121" s="280">
        <v>2889150</v>
      </c>
      <c r="H121" s="281">
        <v>2860450</v>
      </c>
      <c r="I121" s="258">
        <f t="shared" si="34"/>
        <v>-28700</v>
      </c>
      <c r="J121" s="288">
        <f t="shared" si="19"/>
        <v>-9.9337175293771531E-3</v>
      </c>
    </row>
    <row r="122" spans="1:10" x14ac:dyDescent="0.25">
      <c r="A122" s="259">
        <v>1412115</v>
      </c>
      <c r="B122" s="260" t="s">
        <v>205</v>
      </c>
      <c r="C122" s="286">
        <v>112</v>
      </c>
      <c r="D122" s="287">
        <v>112</v>
      </c>
      <c r="E122" s="255">
        <f t="shared" si="33"/>
        <v>0</v>
      </c>
      <c r="F122" s="288">
        <f t="shared" si="20"/>
        <v>0</v>
      </c>
      <c r="G122" s="280">
        <v>4272750</v>
      </c>
      <c r="H122" s="281">
        <v>4272750</v>
      </c>
      <c r="I122" s="258">
        <f t="shared" si="34"/>
        <v>0</v>
      </c>
      <c r="J122" s="288">
        <f t="shared" si="19"/>
        <v>0</v>
      </c>
    </row>
    <row r="123" spans="1:10" x14ac:dyDescent="0.25">
      <c r="A123" s="259">
        <v>1412116</v>
      </c>
      <c r="B123" s="260" t="s">
        <v>206</v>
      </c>
      <c r="C123" s="286">
        <v>39</v>
      </c>
      <c r="D123" s="287">
        <v>33</v>
      </c>
      <c r="E123" s="255">
        <f t="shared" si="33"/>
        <v>-6</v>
      </c>
      <c r="F123" s="288">
        <f t="shared" si="20"/>
        <v>-0.15384615384615385</v>
      </c>
      <c r="G123" s="280">
        <v>1672600</v>
      </c>
      <c r="H123" s="281">
        <v>1363250</v>
      </c>
      <c r="I123" s="258">
        <f t="shared" si="34"/>
        <v>-309350</v>
      </c>
      <c r="J123" s="288">
        <f t="shared" si="19"/>
        <v>-0.18495157240224799</v>
      </c>
    </row>
    <row r="124" spans="1:10" x14ac:dyDescent="0.25">
      <c r="A124" s="259">
        <v>1412117</v>
      </c>
      <c r="B124" s="260" t="s">
        <v>207</v>
      </c>
      <c r="C124" s="286">
        <v>28</v>
      </c>
      <c r="D124" s="287">
        <v>28</v>
      </c>
      <c r="E124" s="255">
        <f t="shared" si="33"/>
        <v>0</v>
      </c>
      <c r="F124" s="288">
        <f t="shared" si="20"/>
        <v>0</v>
      </c>
      <c r="G124" s="280">
        <v>1228100</v>
      </c>
      <c r="H124" s="281">
        <v>1228100</v>
      </c>
      <c r="I124" s="258">
        <f t="shared" si="34"/>
        <v>0</v>
      </c>
      <c r="J124" s="288">
        <f t="shared" si="19"/>
        <v>0</v>
      </c>
    </row>
    <row r="125" spans="1:10" x14ac:dyDescent="0.25">
      <c r="A125" s="259">
        <v>1412118</v>
      </c>
      <c r="B125" s="260" t="s">
        <v>208</v>
      </c>
      <c r="C125" s="286">
        <v>89</v>
      </c>
      <c r="D125" s="287">
        <v>84</v>
      </c>
      <c r="E125" s="255">
        <f t="shared" si="33"/>
        <v>-5</v>
      </c>
      <c r="F125" s="288">
        <f t="shared" si="20"/>
        <v>-5.6179775280898875E-2</v>
      </c>
      <c r="G125" s="280">
        <v>3577250</v>
      </c>
      <c r="H125" s="281">
        <v>3416200</v>
      </c>
      <c r="I125" s="258">
        <f t="shared" si="34"/>
        <v>-161050</v>
      </c>
      <c r="J125" s="288">
        <f t="shared" si="19"/>
        <v>-4.50206163952757E-2</v>
      </c>
    </row>
    <row r="126" spans="1:10" x14ac:dyDescent="0.25">
      <c r="A126" s="259">
        <v>1412119</v>
      </c>
      <c r="B126" s="260" t="s">
        <v>209</v>
      </c>
      <c r="C126" s="286">
        <v>326</v>
      </c>
      <c r="D126" s="287">
        <v>289</v>
      </c>
      <c r="E126" s="255">
        <f t="shared" si="33"/>
        <v>-37</v>
      </c>
      <c r="F126" s="288">
        <f t="shared" si="20"/>
        <v>-0.11349693251533742</v>
      </c>
      <c r="G126" s="280">
        <v>13630450</v>
      </c>
      <c r="H126" s="281">
        <v>12081800</v>
      </c>
      <c r="I126" s="258">
        <f t="shared" si="34"/>
        <v>-1548650</v>
      </c>
      <c r="J126" s="288">
        <f t="shared" si="19"/>
        <v>-0.11361693854568264</v>
      </c>
    </row>
    <row r="127" spans="1:10" x14ac:dyDescent="0.25">
      <c r="A127" s="259">
        <v>1412124</v>
      </c>
      <c r="B127" s="260" t="s">
        <v>210</v>
      </c>
      <c r="C127" s="286">
        <v>45</v>
      </c>
      <c r="D127" s="287">
        <v>39</v>
      </c>
      <c r="E127" s="255">
        <f t="shared" si="33"/>
        <v>-6</v>
      </c>
      <c r="F127" s="288">
        <f t="shared" si="20"/>
        <v>-0.13333333333333333</v>
      </c>
      <c r="G127" s="280">
        <v>1586500</v>
      </c>
      <c r="H127" s="281">
        <v>1401950</v>
      </c>
      <c r="I127" s="258">
        <f t="shared" si="34"/>
        <v>-184550</v>
      </c>
      <c r="J127" s="288">
        <f t="shared" si="19"/>
        <v>-0.11632524424834541</v>
      </c>
    </row>
    <row r="128" spans="1:10" ht="16.5" thickBot="1" x14ac:dyDescent="0.3">
      <c r="A128" s="261">
        <v>1412125</v>
      </c>
      <c r="B128" s="262" t="s">
        <v>211</v>
      </c>
      <c r="C128" s="277">
        <v>20</v>
      </c>
      <c r="D128" s="278">
        <v>20</v>
      </c>
      <c r="E128" s="255">
        <f t="shared" si="33"/>
        <v>0</v>
      </c>
      <c r="F128" s="279">
        <f t="shared" si="20"/>
        <v>0</v>
      </c>
      <c r="G128" s="285">
        <v>1030850</v>
      </c>
      <c r="H128" s="284">
        <v>1030850</v>
      </c>
      <c r="I128" s="258">
        <f t="shared" si="34"/>
        <v>0</v>
      </c>
      <c r="J128" s="279">
        <f t="shared" si="19"/>
        <v>0</v>
      </c>
    </row>
    <row r="129" spans="1:10" ht="31.5" customHeight="1" thickBot="1" x14ac:dyDescent="0.3">
      <c r="A129" s="245">
        <v>1413</v>
      </c>
      <c r="B129" s="246" t="s">
        <v>212</v>
      </c>
      <c r="C129" s="247">
        <f t="shared" ref="C129:H129" si="35">C130+C131+C132+C133</f>
        <v>416</v>
      </c>
      <c r="D129" s="248">
        <f t="shared" si="35"/>
        <v>376</v>
      </c>
      <c r="E129" s="248">
        <f>E130+E131+E132+E133</f>
        <v>-40</v>
      </c>
      <c r="F129" s="249">
        <f>+E129/C129</f>
        <v>-9.6153846153846159E-2</v>
      </c>
      <c r="G129" s="250">
        <f>G130+G131+G132+G133</f>
        <v>17035800</v>
      </c>
      <c r="H129" s="251">
        <f t="shared" si="35"/>
        <v>15207900</v>
      </c>
      <c r="I129" s="251">
        <f>I130+I131+I132+I133</f>
        <v>-1827900</v>
      </c>
      <c r="J129" s="249">
        <f t="shared" si="19"/>
        <v>-0.10729757334554292</v>
      </c>
    </row>
    <row r="130" spans="1:10" ht="12.75" customHeight="1" x14ac:dyDescent="0.25">
      <c r="A130" s="252">
        <v>1413111</v>
      </c>
      <c r="B130" s="253" t="s">
        <v>130</v>
      </c>
      <c r="C130" s="254">
        <v>0</v>
      </c>
      <c r="D130" s="255">
        <v>0</v>
      </c>
      <c r="E130" s="255">
        <f>+D130-C130</f>
        <v>0</v>
      </c>
      <c r="F130" s="256">
        <v>0</v>
      </c>
      <c r="G130" s="257">
        <v>0</v>
      </c>
      <c r="H130" s="258">
        <v>0</v>
      </c>
      <c r="I130" s="258">
        <f>+H130-G130</f>
        <v>0</v>
      </c>
      <c r="J130" s="294">
        <v>0</v>
      </c>
    </row>
    <row r="131" spans="1:10" x14ac:dyDescent="0.25">
      <c r="A131" s="259">
        <v>1413112</v>
      </c>
      <c r="B131" s="260" t="s">
        <v>213</v>
      </c>
      <c r="C131" s="286">
        <v>80</v>
      </c>
      <c r="D131" s="287">
        <v>75</v>
      </c>
      <c r="E131" s="255">
        <f>+D131-C131</f>
        <v>-5</v>
      </c>
      <c r="F131" s="288">
        <f t="shared" si="20"/>
        <v>-6.25E-2</v>
      </c>
      <c r="G131" s="280">
        <v>3686850</v>
      </c>
      <c r="H131" s="281">
        <v>3450300</v>
      </c>
      <c r="I131" s="258">
        <f>+H131-G131</f>
        <v>-236550</v>
      </c>
      <c r="J131" s="288">
        <f t="shared" si="19"/>
        <v>-6.4160462183164485E-2</v>
      </c>
    </row>
    <row r="132" spans="1:10" x14ac:dyDescent="0.25">
      <c r="A132" s="259">
        <v>1413113</v>
      </c>
      <c r="B132" s="260" t="s">
        <v>214</v>
      </c>
      <c r="C132" s="286">
        <v>238</v>
      </c>
      <c r="D132" s="287">
        <v>209</v>
      </c>
      <c r="E132" s="255">
        <f>+D132-C132</f>
        <v>-29</v>
      </c>
      <c r="F132" s="288">
        <f t="shared" si="20"/>
        <v>-0.12184873949579832</v>
      </c>
      <c r="G132" s="280">
        <v>9282100</v>
      </c>
      <c r="H132" s="281">
        <v>8019550</v>
      </c>
      <c r="I132" s="258">
        <f>+H132-G132</f>
        <v>-1262550</v>
      </c>
      <c r="J132" s="288">
        <f t="shared" si="19"/>
        <v>-0.13601986619407247</v>
      </c>
    </row>
    <row r="133" spans="1:10" ht="16.5" thickBot="1" x14ac:dyDescent="0.3">
      <c r="A133" s="259">
        <v>1413114</v>
      </c>
      <c r="B133" s="260" t="s">
        <v>215</v>
      </c>
      <c r="C133" s="286">
        <v>98</v>
      </c>
      <c r="D133" s="287">
        <v>92</v>
      </c>
      <c r="E133" s="255">
        <f>+D133-C133</f>
        <v>-6</v>
      </c>
      <c r="F133" s="288">
        <f t="shared" si="20"/>
        <v>-6.1224489795918366E-2</v>
      </c>
      <c r="G133" s="280">
        <v>4066850</v>
      </c>
      <c r="H133" s="281">
        <v>3738050</v>
      </c>
      <c r="I133" s="258">
        <f>+H133-G133</f>
        <v>-328800</v>
      </c>
      <c r="J133" s="288">
        <f t="shared" si="19"/>
        <v>-8.0848814192802779E-2</v>
      </c>
    </row>
    <row r="134" spans="1:10" ht="16.5" thickBot="1" x14ac:dyDescent="0.3">
      <c r="A134" s="295">
        <v>2</v>
      </c>
      <c r="B134" s="232" t="s">
        <v>216</v>
      </c>
      <c r="C134" s="233">
        <f t="shared" ref="C134:H134" si="36">+C135</f>
        <v>3950</v>
      </c>
      <c r="D134" s="234">
        <f t="shared" si="36"/>
        <v>3764</v>
      </c>
      <c r="E134" s="234">
        <f>+E135</f>
        <v>-186</v>
      </c>
      <c r="F134" s="235">
        <f t="shared" si="20"/>
        <v>-4.7088607594936709E-2</v>
      </c>
      <c r="G134" s="236">
        <f t="shared" si="36"/>
        <v>178947650</v>
      </c>
      <c r="H134" s="237">
        <f t="shared" si="36"/>
        <v>169880400</v>
      </c>
      <c r="I134" s="237">
        <f>+I135</f>
        <v>-9067250</v>
      </c>
      <c r="J134" s="235">
        <f t="shared" si="19"/>
        <v>-5.0669846740094102E-2</v>
      </c>
    </row>
    <row r="135" spans="1:10" ht="16.5" thickBot="1" x14ac:dyDescent="0.3">
      <c r="A135" s="238">
        <v>22</v>
      </c>
      <c r="B135" s="239" t="s">
        <v>161</v>
      </c>
      <c r="C135" s="240">
        <f t="shared" ref="C135:H135" si="37">+C136+C138</f>
        <v>3950</v>
      </c>
      <c r="D135" s="241">
        <f t="shared" si="37"/>
        <v>3764</v>
      </c>
      <c r="E135" s="241">
        <f>+E136+E138</f>
        <v>-186</v>
      </c>
      <c r="F135" s="242">
        <f t="shared" si="20"/>
        <v>-4.7088607594936709E-2</v>
      </c>
      <c r="G135" s="243">
        <f t="shared" si="37"/>
        <v>178947650</v>
      </c>
      <c r="H135" s="244">
        <f t="shared" si="37"/>
        <v>169880400</v>
      </c>
      <c r="I135" s="244">
        <f>+I136+I138</f>
        <v>-9067250</v>
      </c>
      <c r="J135" s="242">
        <f t="shared" si="19"/>
        <v>-5.0669846740094102E-2</v>
      </c>
    </row>
    <row r="136" spans="1:10" ht="16.5" thickBot="1" x14ac:dyDescent="0.3">
      <c r="A136" s="245">
        <v>2211</v>
      </c>
      <c r="B136" s="246" t="s">
        <v>217</v>
      </c>
      <c r="C136" s="247">
        <f t="shared" ref="C136:H136" si="38">+C137</f>
        <v>1533</v>
      </c>
      <c r="D136" s="248">
        <f t="shared" si="38"/>
        <v>1410</v>
      </c>
      <c r="E136" s="248">
        <f>+E137</f>
        <v>-123</v>
      </c>
      <c r="F136" s="249">
        <f t="shared" si="20"/>
        <v>-8.0234833659491189E-2</v>
      </c>
      <c r="G136" s="250">
        <f t="shared" si="38"/>
        <v>77385550</v>
      </c>
      <c r="H136" s="251">
        <f t="shared" si="38"/>
        <v>70896500</v>
      </c>
      <c r="I136" s="251">
        <f>+I137</f>
        <v>-6489050</v>
      </c>
      <c r="J136" s="249">
        <f t="shared" si="19"/>
        <v>-8.3853510119137234E-2</v>
      </c>
    </row>
    <row r="137" spans="1:10" ht="16.5" thickBot="1" x14ac:dyDescent="0.3">
      <c r="A137" s="268">
        <v>2211111</v>
      </c>
      <c r="B137" s="269" t="s">
        <v>218</v>
      </c>
      <c r="C137" s="263">
        <v>1533</v>
      </c>
      <c r="D137" s="264">
        <v>1410</v>
      </c>
      <c r="E137" s="255">
        <f>+D137-C137</f>
        <v>-123</v>
      </c>
      <c r="F137" s="265">
        <f t="shared" si="20"/>
        <v>-8.0234833659491189E-2</v>
      </c>
      <c r="G137" s="266">
        <v>77385550</v>
      </c>
      <c r="H137" s="267">
        <v>70896500</v>
      </c>
      <c r="I137" s="258">
        <f>+H137-G137</f>
        <v>-6489050</v>
      </c>
      <c r="J137" s="265">
        <f t="shared" si="19"/>
        <v>-8.3853510119137234E-2</v>
      </c>
    </row>
    <row r="138" spans="1:10" ht="16.5" thickBot="1" x14ac:dyDescent="0.3">
      <c r="A138" s="245">
        <v>2212</v>
      </c>
      <c r="B138" s="246" t="s">
        <v>219</v>
      </c>
      <c r="C138" s="247">
        <f t="shared" ref="C138:H138" si="39">+C139+C140</f>
        <v>2417</v>
      </c>
      <c r="D138" s="248">
        <f t="shared" si="39"/>
        <v>2354</v>
      </c>
      <c r="E138" s="248">
        <f>+E139+E140</f>
        <v>-63</v>
      </c>
      <c r="F138" s="249">
        <f t="shared" si="20"/>
        <v>-2.6065370293752586E-2</v>
      </c>
      <c r="G138" s="250">
        <f t="shared" si="39"/>
        <v>101562100</v>
      </c>
      <c r="H138" s="251">
        <f t="shared" si="39"/>
        <v>98983900</v>
      </c>
      <c r="I138" s="251">
        <f>+I139+I140</f>
        <v>-2578200</v>
      </c>
      <c r="J138" s="249">
        <f t="shared" si="19"/>
        <v>-2.5385453825787375E-2</v>
      </c>
    </row>
    <row r="139" spans="1:10" x14ac:dyDescent="0.25">
      <c r="A139" s="252">
        <v>2212111</v>
      </c>
      <c r="B139" s="253" t="s">
        <v>219</v>
      </c>
      <c r="C139" s="254">
        <v>233</v>
      </c>
      <c r="D139" s="255">
        <v>232</v>
      </c>
      <c r="E139" s="255">
        <f>+D139-C139</f>
        <v>-1</v>
      </c>
      <c r="F139" s="256">
        <f t="shared" si="20"/>
        <v>-4.2918454935622317E-3</v>
      </c>
      <c r="G139" s="257">
        <v>11648850</v>
      </c>
      <c r="H139" s="258">
        <v>11608850</v>
      </c>
      <c r="I139" s="258">
        <f>+H139-G139</f>
        <v>-40000</v>
      </c>
      <c r="J139" s="256">
        <f t="shared" ref="J139:J163" si="40">+I139/G139</f>
        <v>-3.4338153551638144E-3</v>
      </c>
    </row>
    <row r="140" spans="1:10" ht="16.5" thickBot="1" x14ac:dyDescent="0.3">
      <c r="A140" s="259">
        <v>2212211</v>
      </c>
      <c r="B140" s="260" t="s">
        <v>220</v>
      </c>
      <c r="C140" s="286">
        <v>2184</v>
      </c>
      <c r="D140" s="287">
        <v>2122</v>
      </c>
      <c r="E140" s="255">
        <f>+D140-C140</f>
        <v>-62</v>
      </c>
      <c r="F140" s="288">
        <f t="shared" ref="F140:F163" si="41">+E140/C140</f>
        <v>-2.8388278388278388E-2</v>
      </c>
      <c r="G140" s="280">
        <v>89913250</v>
      </c>
      <c r="H140" s="281">
        <v>87375050</v>
      </c>
      <c r="I140" s="258">
        <f>+H140-G140</f>
        <v>-2538200</v>
      </c>
      <c r="J140" s="288">
        <f t="shared" si="40"/>
        <v>-2.8229432258315656E-2</v>
      </c>
    </row>
    <row r="141" spans="1:10" ht="16.5" thickBot="1" x14ac:dyDescent="0.3">
      <c r="A141" s="295">
        <v>3</v>
      </c>
      <c r="B141" s="232" t="s">
        <v>221</v>
      </c>
      <c r="C141" s="233">
        <f t="shared" ref="C141:H142" si="42">+C142</f>
        <v>1033</v>
      </c>
      <c r="D141" s="234">
        <f t="shared" si="42"/>
        <v>1028</v>
      </c>
      <c r="E141" s="234">
        <f>+E142</f>
        <v>-5</v>
      </c>
      <c r="F141" s="235">
        <f t="shared" si="41"/>
        <v>-4.8402710551790898E-3</v>
      </c>
      <c r="G141" s="236">
        <f t="shared" si="42"/>
        <v>69372900</v>
      </c>
      <c r="H141" s="237">
        <f t="shared" si="42"/>
        <v>69107500</v>
      </c>
      <c r="I141" s="237">
        <f>+I142</f>
        <v>-265400</v>
      </c>
      <c r="J141" s="235">
        <f t="shared" si="40"/>
        <v>-3.8257013906006524E-3</v>
      </c>
    </row>
    <row r="142" spans="1:10" ht="16.5" thickBot="1" x14ac:dyDescent="0.3">
      <c r="A142" s="238">
        <v>32</v>
      </c>
      <c r="B142" s="239" t="s">
        <v>161</v>
      </c>
      <c r="C142" s="240">
        <f t="shared" si="42"/>
        <v>1033</v>
      </c>
      <c r="D142" s="241">
        <f t="shared" si="42"/>
        <v>1028</v>
      </c>
      <c r="E142" s="241">
        <f>+E143</f>
        <v>-5</v>
      </c>
      <c r="F142" s="242">
        <f t="shared" si="41"/>
        <v>-4.8402710551790898E-3</v>
      </c>
      <c r="G142" s="243">
        <f t="shared" si="42"/>
        <v>69372900</v>
      </c>
      <c r="H142" s="244">
        <f t="shared" si="42"/>
        <v>69107500</v>
      </c>
      <c r="I142" s="244">
        <f>+I143</f>
        <v>-265400</v>
      </c>
      <c r="J142" s="242">
        <f t="shared" si="40"/>
        <v>-3.8257013906006524E-3</v>
      </c>
    </row>
    <row r="143" spans="1:10" ht="33.75" customHeight="1" thickBot="1" x14ac:dyDescent="0.3">
      <c r="A143" s="245">
        <v>3211</v>
      </c>
      <c r="B143" s="246" t="s">
        <v>222</v>
      </c>
      <c r="C143" s="247">
        <f t="shared" ref="C143:H143" si="43">+C144+C145+C146++++C147</f>
        <v>1033</v>
      </c>
      <c r="D143" s="248">
        <f t="shared" si="43"/>
        <v>1028</v>
      </c>
      <c r="E143" s="248">
        <f>+E144+E145+E146++++E147</f>
        <v>-5</v>
      </c>
      <c r="F143" s="249">
        <f t="shared" si="41"/>
        <v>-4.8402710551790898E-3</v>
      </c>
      <c r="G143" s="250">
        <f t="shared" si="43"/>
        <v>69372900</v>
      </c>
      <c r="H143" s="251">
        <f t="shared" si="43"/>
        <v>69107500</v>
      </c>
      <c r="I143" s="251">
        <f>+I144+I145+I146++++I147</f>
        <v>-265400</v>
      </c>
      <c r="J143" s="249">
        <f t="shared" si="40"/>
        <v>-3.8257013906006524E-3</v>
      </c>
    </row>
    <row r="144" spans="1:10" x14ac:dyDescent="0.25">
      <c r="A144" s="252">
        <v>3211111</v>
      </c>
      <c r="B144" s="253" t="s">
        <v>171</v>
      </c>
      <c r="C144" s="254">
        <v>120</v>
      </c>
      <c r="D144" s="255">
        <v>133</v>
      </c>
      <c r="E144" s="255">
        <f>+D144-C144</f>
        <v>13</v>
      </c>
      <c r="F144" s="256">
        <f t="shared" si="41"/>
        <v>0.10833333333333334</v>
      </c>
      <c r="G144" s="257">
        <v>5882450</v>
      </c>
      <c r="H144" s="258">
        <v>7262350</v>
      </c>
      <c r="I144" s="258">
        <f>+H144-G144</f>
        <v>1379900</v>
      </c>
      <c r="J144" s="256">
        <f t="shared" si="40"/>
        <v>0.23457912944436418</v>
      </c>
    </row>
    <row r="145" spans="1:10" x14ac:dyDescent="0.25">
      <c r="A145" s="259">
        <v>3211212</v>
      </c>
      <c r="B145" s="260" t="s">
        <v>223</v>
      </c>
      <c r="C145" s="286">
        <v>160</v>
      </c>
      <c r="D145" s="287">
        <v>173</v>
      </c>
      <c r="E145" s="255">
        <f>+D145-C145</f>
        <v>13</v>
      </c>
      <c r="F145" s="288">
        <f t="shared" si="41"/>
        <v>8.1250000000000003E-2</v>
      </c>
      <c r="G145" s="280">
        <v>8846250</v>
      </c>
      <c r="H145" s="281">
        <v>9469050</v>
      </c>
      <c r="I145" s="258">
        <f>+H145-G145</f>
        <v>622800</v>
      </c>
      <c r="J145" s="288">
        <f t="shared" si="40"/>
        <v>7.0402713013988982E-2</v>
      </c>
    </row>
    <row r="146" spans="1:10" x14ac:dyDescent="0.25">
      <c r="A146" s="259">
        <v>3211213</v>
      </c>
      <c r="B146" s="260" t="s">
        <v>224</v>
      </c>
      <c r="C146" s="286">
        <v>62</v>
      </c>
      <c r="D146" s="287">
        <v>60</v>
      </c>
      <c r="E146" s="255">
        <f>+D146-C146</f>
        <v>-2</v>
      </c>
      <c r="F146" s="288">
        <f t="shared" si="41"/>
        <v>-3.2258064516129031E-2</v>
      </c>
      <c r="G146" s="280">
        <v>5883800</v>
      </c>
      <c r="H146" s="281">
        <v>5671550</v>
      </c>
      <c r="I146" s="258">
        <f>+H146-G146</f>
        <v>-212250</v>
      </c>
      <c r="J146" s="288">
        <f t="shared" si="40"/>
        <v>-3.6073625888031542E-2</v>
      </c>
    </row>
    <row r="147" spans="1:10" ht="16.5" thickBot="1" x14ac:dyDescent="0.3">
      <c r="A147" s="259">
        <v>3211214</v>
      </c>
      <c r="B147" s="260" t="s">
        <v>225</v>
      </c>
      <c r="C147" s="286">
        <v>691</v>
      </c>
      <c r="D147" s="287">
        <v>662</v>
      </c>
      <c r="E147" s="255">
        <f>+D147-C147</f>
        <v>-29</v>
      </c>
      <c r="F147" s="288">
        <f t="shared" si="41"/>
        <v>-4.1968162083936326E-2</v>
      </c>
      <c r="G147" s="280">
        <v>48760400</v>
      </c>
      <c r="H147" s="281">
        <v>46704550</v>
      </c>
      <c r="I147" s="258">
        <f>+H147-G147</f>
        <v>-2055850</v>
      </c>
      <c r="J147" s="288">
        <f t="shared" si="40"/>
        <v>-4.2162287429963662E-2</v>
      </c>
    </row>
    <row r="148" spans="1:10" ht="24.75" customHeight="1" thickBot="1" x14ac:dyDescent="0.3">
      <c r="A148" s="295">
        <v>4</v>
      </c>
      <c r="B148" s="232" t="s">
        <v>226</v>
      </c>
      <c r="C148" s="233">
        <f t="shared" ref="C148:H148" si="44">+C149+C152+C157+C160</f>
        <v>2728</v>
      </c>
      <c r="D148" s="234">
        <f t="shared" si="44"/>
        <v>2919</v>
      </c>
      <c r="E148" s="234">
        <f>+E149+E152+E157+E160</f>
        <v>191</v>
      </c>
      <c r="F148" s="235">
        <f t="shared" si="41"/>
        <v>7.0014662756598234E-2</v>
      </c>
      <c r="G148" s="236">
        <f t="shared" si="44"/>
        <v>123063270.25</v>
      </c>
      <c r="H148" s="237">
        <f t="shared" si="44"/>
        <v>134640379.75</v>
      </c>
      <c r="I148" s="237">
        <f>+I149+I152+I157+I160</f>
        <v>11577109.5</v>
      </c>
      <c r="J148" s="235">
        <f t="shared" si="40"/>
        <v>9.4074450292775308E-2</v>
      </c>
    </row>
    <row r="149" spans="1:10" ht="16.5" thickBot="1" x14ac:dyDescent="0.3">
      <c r="A149" s="238">
        <v>41</v>
      </c>
      <c r="B149" s="239" t="s">
        <v>128</v>
      </c>
      <c r="C149" s="240">
        <f t="shared" ref="C149:H150" si="45">+C150</f>
        <v>585</v>
      </c>
      <c r="D149" s="241">
        <f t="shared" si="45"/>
        <v>641</v>
      </c>
      <c r="E149" s="241">
        <f>+E150</f>
        <v>56</v>
      </c>
      <c r="F149" s="242">
        <f t="shared" si="41"/>
        <v>9.5726495726495733E-2</v>
      </c>
      <c r="G149" s="243">
        <f>+G150</f>
        <v>30975550</v>
      </c>
      <c r="H149" s="244">
        <f t="shared" si="45"/>
        <v>34718400</v>
      </c>
      <c r="I149" s="244">
        <f>+I150</f>
        <v>3742850</v>
      </c>
      <c r="J149" s="242">
        <f t="shared" si="40"/>
        <v>0.12083239845620175</v>
      </c>
    </row>
    <row r="150" spans="1:10" ht="36.75" customHeight="1" thickBot="1" x14ac:dyDescent="0.3">
      <c r="A150" s="245">
        <v>4111</v>
      </c>
      <c r="B150" s="246" t="s">
        <v>227</v>
      </c>
      <c r="C150" s="247">
        <f t="shared" si="45"/>
        <v>585</v>
      </c>
      <c r="D150" s="248">
        <f t="shared" si="45"/>
        <v>641</v>
      </c>
      <c r="E150" s="248">
        <f>+E151</f>
        <v>56</v>
      </c>
      <c r="F150" s="249">
        <f t="shared" si="41"/>
        <v>9.5726495726495733E-2</v>
      </c>
      <c r="G150" s="250">
        <f t="shared" si="45"/>
        <v>30975550</v>
      </c>
      <c r="H150" s="251">
        <f>+H151</f>
        <v>34718400</v>
      </c>
      <c r="I150" s="251">
        <f>+I151</f>
        <v>3742850</v>
      </c>
      <c r="J150" s="249">
        <f t="shared" si="40"/>
        <v>0.12083239845620175</v>
      </c>
    </row>
    <row r="151" spans="1:10" ht="16.5" thickBot="1" x14ac:dyDescent="0.3">
      <c r="A151" s="268">
        <v>4111111</v>
      </c>
      <c r="B151" s="269" t="s">
        <v>228</v>
      </c>
      <c r="C151" s="263">
        <v>585</v>
      </c>
      <c r="D151" s="264">
        <v>641</v>
      </c>
      <c r="E151" s="255">
        <f>+D151-C151</f>
        <v>56</v>
      </c>
      <c r="F151" s="265">
        <f t="shared" si="41"/>
        <v>9.5726495726495733E-2</v>
      </c>
      <c r="G151" s="266">
        <v>30975550</v>
      </c>
      <c r="H151" s="267">
        <v>34718400</v>
      </c>
      <c r="I151" s="258">
        <f>+H151-G151</f>
        <v>3742850</v>
      </c>
      <c r="J151" s="265">
        <f t="shared" si="40"/>
        <v>0.12083239845620175</v>
      </c>
    </row>
    <row r="152" spans="1:10" ht="16.5" thickBot="1" x14ac:dyDescent="0.3">
      <c r="A152" s="238">
        <v>42</v>
      </c>
      <c r="B152" s="239" t="s">
        <v>161</v>
      </c>
      <c r="C152" s="240">
        <f>+C153+C155</f>
        <v>137</v>
      </c>
      <c r="D152" s="241">
        <f>+D153+D155</f>
        <v>159</v>
      </c>
      <c r="E152" s="241">
        <f>+E153+E155</f>
        <v>22</v>
      </c>
      <c r="F152" s="242">
        <f t="shared" si="41"/>
        <v>0.16058394160583941</v>
      </c>
      <c r="G152" s="243">
        <f>+G153+G155</f>
        <v>6845200</v>
      </c>
      <c r="H152" s="244">
        <f>+H153+H155</f>
        <v>9957850</v>
      </c>
      <c r="I152" s="244">
        <f>+I153+I155</f>
        <v>3112650</v>
      </c>
      <c r="J152" s="242">
        <f t="shared" si="40"/>
        <v>0.45472009583357681</v>
      </c>
    </row>
    <row r="153" spans="1:10" ht="26.25" customHeight="1" thickBot="1" x14ac:dyDescent="0.3">
      <c r="A153" s="245">
        <v>4211</v>
      </c>
      <c r="B153" s="246" t="s">
        <v>229</v>
      </c>
      <c r="C153" s="247">
        <f>+C154</f>
        <v>5</v>
      </c>
      <c r="D153" s="248">
        <f>+D154</f>
        <v>14</v>
      </c>
      <c r="E153" s="248">
        <f>+E154</f>
        <v>9</v>
      </c>
      <c r="F153" s="249">
        <f>+E153/C153</f>
        <v>1.8</v>
      </c>
      <c r="G153" s="250">
        <f>+G154</f>
        <v>189500</v>
      </c>
      <c r="H153" s="251">
        <f>+H154</f>
        <v>2751800</v>
      </c>
      <c r="I153" s="251">
        <f>+I154</f>
        <v>2562300</v>
      </c>
      <c r="J153" s="249">
        <f t="shared" si="40"/>
        <v>13.521372031662269</v>
      </c>
    </row>
    <row r="154" spans="1:10" ht="16.5" thickBot="1" x14ac:dyDescent="0.3">
      <c r="A154" s="268">
        <v>4211111</v>
      </c>
      <c r="B154" s="269" t="s">
        <v>229</v>
      </c>
      <c r="C154" s="263">
        <v>5</v>
      </c>
      <c r="D154" s="264">
        <v>14</v>
      </c>
      <c r="E154" s="255">
        <f>+D154-C154</f>
        <v>9</v>
      </c>
      <c r="F154" s="265">
        <f t="shared" si="41"/>
        <v>1.8</v>
      </c>
      <c r="G154" s="266">
        <v>189500</v>
      </c>
      <c r="H154" s="267">
        <v>2751800</v>
      </c>
      <c r="I154" s="258">
        <f>+H154-G154</f>
        <v>2562300</v>
      </c>
      <c r="J154" s="265">
        <f t="shared" si="40"/>
        <v>13.521372031662269</v>
      </c>
    </row>
    <row r="155" spans="1:10" ht="27" customHeight="1" thickBot="1" x14ac:dyDescent="0.3">
      <c r="A155" s="245">
        <v>4212</v>
      </c>
      <c r="B155" s="246" t="s">
        <v>230</v>
      </c>
      <c r="C155" s="247">
        <f>+C156</f>
        <v>132</v>
      </c>
      <c r="D155" s="248">
        <f>+D156</f>
        <v>145</v>
      </c>
      <c r="E155" s="248">
        <f>+E156</f>
        <v>13</v>
      </c>
      <c r="F155" s="249">
        <f t="shared" si="41"/>
        <v>9.8484848484848481E-2</v>
      </c>
      <c r="G155" s="250">
        <f>+G156</f>
        <v>6655700</v>
      </c>
      <c r="H155" s="251">
        <f>+H156</f>
        <v>7206050</v>
      </c>
      <c r="I155" s="251">
        <f>+I156</f>
        <v>550350</v>
      </c>
      <c r="J155" s="249">
        <f t="shared" si="40"/>
        <v>8.2688522619709423E-2</v>
      </c>
    </row>
    <row r="156" spans="1:10" ht="31.5" customHeight="1" thickBot="1" x14ac:dyDescent="0.3">
      <c r="A156" s="268">
        <v>4212112</v>
      </c>
      <c r="B156" s="269" t="s">
        <v>230</v>
      </c>
      <c r="C156" s="263">
        <v>132</v>
      </c>
      <c r="D156" s="264">
        <v>145</v>
      </c>
      <c r="E156" s="255">
        <f>+D156-C156</f>
        <v>13</v>
      </c>
      <c r="F156" s="265">
        <f t="shared" si="41"/>
        <v>9.8484848484848481E-2</v>
      </c>
      <c r="G156" s="266">
        <v>6655700</v>
      </c>
      <c r="H156" s="267">
        <v>7206050</v>
      </c>
      <c r="I156" s="258">
        <f>+H156-G156</f>
        <v>550350</v>
      </c>
      <c r="J156" s="265">
        <f t="shared" si="40"/>
        <v>8.2688522619709423E-2</v>
      </c>
    </row>
    <row r="157" spans="1:10" ht="16.5" thickBot="1" x14ac:dyDescent="0.3">
      <c r="A157" s="292">
        <v>43</v>
      </c>
      <c r="B157" s="239" t="s">
        <v>186</v>
      </c>
      <c r="C157" s="240">
        <f t="shared" ref="C157:G158" si="46">+C158</f>
        <v>1983</v>
      </c>
      <c r="D157" s="241">
        <f t="shared" si="46"/>
        <v>2097</v>
      </c>
      <c r="E157" s="241">
        <f>+E158</f>
        <v>114</v>
      </c>
      <c r="F157" s="242">
        <f t="shared" si="41"/>
        <v>5.7488653555219364E-2</v>
      </c>
      <c r="G157" s="243">
        <f>+G158</f>
        <v>84226070.25</v>
      </c>
      <c r="H157" s="244">
        <f>+H158</f>
        <v>88806929.75</v>
      </c>
      <c r="I157" s="244">
        <f>+I158</f>
        <v>4580859.5</v>
      </c>
      <c r="J157" s="242">
        <f t="shared" si="40"/>
        <v>5.4387667457392742E-2</v>
      </c>
    </row>
    <row r="158" spans="1:10" ht="16.5" thickBot="1" x14ac:dyDescent="0.3">
      <c r="A158" s="245">
        <v>4311</v>
      </c>
      <c r="B158" s="246" t="s">
        <v>231</v>
      </c>
      <c r="C158" s="247">
        <f t="shared" si="46"/>
        <v>1983</v>
      </c>
      <c r="D158" s="248">
        <f t="shared" si="46"/>
        <v>2097</v>
      </c>
      <c r="E158" s="248">
        <f>+E159</f>
        <v>114</v>
      </c>
      <c r="F158" s="249">
        <f t="shared" si="41"/>
        <v>5.7488653555219364E-2</v>
      </c>
      <c r="G158" s="250">
        <f t="shared" si="46"/>
        <v>84226070.25</v>
      </c>
      <c r="H158" s="251">
        <f>+H159</f>
        <v>88806929.75</v>
      </c>
      <c r="I158" s="251">
        <f>+I159</f>
        <v>4580859.5</v>
      </c>
      <c r="J158" s="249">
        <f t="shared" si="40"/>
        <v>5.4387667457392742E-2</v>
      </c>
    </row>
    <row r="159" spans="1:10" ht="33" customHeight="1" thickBot="1" x14ac:dyDescent="0.3">
      <c r="A159" s="268">
        <v>4311111</v>
      </c>
      <c r="B159" s="269" t="s">
        <v>232</v>
      </c>
      <c r="C159" s="263">
        <v>1983</v>
      </c>
      <c r="D159" s="264">
        <v>2097</v>
      </c>
      <c r="E159" s="255">
        <f>+D159-C159</f>
        <v>114</v>
      </c>
      <c r="F159" s="265">
        <f t="shared" si="41"/>
        <v>5.7488653555219364E-2</v>
      </c>
      <c r="G159" s="266">
        <v>84226070.25</v>
      </c>
      <c r="H159" s="267">
        <v>88806929.75</v>
      </c>
      <c r="I159" s="258">
        <f>+H159-G159</f>
        <v>4580859.5</v>
      </c>
      <c r="J159" s="265">
        <f t="shared" si="40"/>
        <v>5.4387667457392742E-2</v>
      </c>
    </row>
    <row r="160" spans="1:10" ht="12.75" customHeight="1" thickBot="1" x14ac:dyDescent="0.3">
      <c r="A160" s="292">
        <v>44</v>
      </c>
      <c r="B160" s="239" t="s">
        <v>200</v>
      </c>
      <c r="C160" s="240">
        <f t="shared" ref="C160:H161" si="47">+C161</f>
        <v>23</v>
      </c>
      <c r="D160" s="241">
        <f t="shared" si="47"/>
        <v>22</v>
      </c>
      <c r="E160" s="241">
        <f>+E161</f>
        <v>-1</v>
      </c>
      <c r="F160" s="242">
        <f t="shared" si="41"/>
        <v>-4.3478260869565216E-2</v>
      </c>
      <c r="G160" s="243">
        <f>+G161</f>
        <v>1016450</v>
      </c>
      <c r="H160" s="244">
        <f>+H161</f>
        <v>1157200</v>
      </c>
      <c r="I160" s="244">
        <f>+I161</f>
        <v>140750</v>
      </c>
      <c r="J160" s="242">
        <f t="shared" si="40"/>
        <v>0.13847213340547987</v>
      </c>
    </row>
    <row r="161" spans="1:10" ht="12.75" customHeight="1" thickBot="1" x14ac:dyDescent="0.3">
      <c r="A161" s="245">
        <v>4411</v>
      </c>
      <c r="B161" s="246" t="s">
        <v>233</v>
      </c>
      <c r="C161" s="247">
        <f t="shared" si="47"/>
        <v>23</v>
      </c>
      <c r="D161" s="248">
        <f t="shared" si="47"/>
        <v>22</v>
      </c>
      <c r="E161" s="248">
        <f>+E162</f>
        <v>-1</v>
      </c>
      <c r="F161" s="249">
        <f t="shared" si="41"/>
        <v>-4.3478260869565216E-2</v>
      </c>
      <c r="G161" s="250">
        <f t="shared" si="47"/>
        <v>1016450</v>
      </c>
      <c r="H161" s="251">
        <f t="shared" si="47"/>
        <v>1157200</v>
      </c>
      <c r="I161" s="251">
        <f>+I162</f>
        <v>140750</v>
      </c>
      <c r="J161" s="249">
        <f t="shared" si="40"/>
        <v>0.13847213340547987</v>
      </c>
    </row>
    <row r="162" spans="1:10" ht="30" customHeight="1" thickBot="1" x14ac:dyDescent="0.3">
      <c r="A162" s="252">
        <v>4411111</v>
      </c>
      <c r="B162" s="253" t="s">
        <v>234</v>
      </c>
      <c r="C162" s="254">
        <v>23</v>
      </c>
      <c r="D162" s="255">
        <v>22</v>
      </c>
      <c r="E162" s="255">
        <f>+D162-C162</f>
        <v>-1</v>
      </c>
      <c r="F162" s="256">
        <f t="shared" si="41"/>
        <v>-4.3478260869565216E-2</v>
      </c>
      <c r="G162" s="257">
        <v>1016450</v>
      </c>
      <c r="H162" s="258">
        <v>1157200</v>
      </c>
      <c r="I162" s="258">
        <f>+H162-G162</f>
        <v>140750</v>
      </c>
      <c r="J162" s="256">
        <f t="shared" si="40"/>
        <v>0.13847213340547987</v>
      </c>
    </row>
    <row r="163" spans="1:10" ht="12.75" customHeight="1" thickBot="1" x14ac:dyDescent="0.3">
      <c r="A163" s="296"/>
      <c r="B163" s="297" t="s">
        <v>235</v>
      </c>
      <c r="C163" s="298">
        <f>+C148+C141+C134+C8</f>
        <v>103545</v>
      </c>
      <c r="D163" s="299">
        <f>+D148+D141+D134+D8</f>
        <v>99690</v>
      </c>
      <c r="E163" s="299">
        <f>+E148+E141+E134+E8</f>
        <v>-3855</v>
      </c>
      <c r="F163" s="300">
        <f t="shared" si="41"/>
        <v>-3.7230189772562657E-2</v>
      </c>
      <c r="G163" s="301">
        <f>+G148+G141+G134+G8</f>
        <v>3823930799.7600002</v>
      </c>
      <c r="H163" s="302">
        <f>+H148+H141+H134+H8</f>
        <v>3692011016.4200001</v>
      </c>
      <c r="I163" s="302">
        <f>+I148+I141+I134+I8</f>
        <v>-131919783.34</v>
      </c>
      <c r="J163" s="300">
        <f t="shared" si="40"/>
        <v>-3.4498475586503714E-2</v>
      </c>
    </row>
    <row r="164" spans="1:10" ht="0.75" customHeight="1" x14ac:dyDescent="0.25">
      <c r="A164" s="303"/>
      <c r="B164" s="303"/>
      <c r="C164" s="304"/>
      <c r="D164" s="303"/>
      <c r="E164" s="303"/>
      <c r="F164" s="303"/>
      <c r="G164" s="305"/>
      <c r="H164" s="303"/>
      <c r="I164" s="306"/>
      <c r="J164" s="303"/>
    </row>
    <row r="165" spans="1:10" ht="12.75" hidden="1" customHeight="1" x14ac:dyDescent="0.25"/>
    <row r="166" spans="1:10" hidden="1" x14ac:dyDescent="0.25"/>
    <row r="167" spans="1:10" ht="12.75" hidden="1" customHeight="1" x14ac:dyDescent="0.25">
      <c r="D167" s="307"/>
      <c r="E167" s="307"/>
      <c r="F167" s="307"/>
      <c r="G167" s="226" t="s">
        <v>236</v>
      </c>
      <c r="H167" s="307"/>
    </row>
    <row r="168" spans="1:10" hidden="1" x14ac:dyDescent="0.25"/>
    <row r="169" spans="1:10" hidden="1" x14ac:dyDescent="0.25"/>
    <row r="170" spans="1:10" hidden="1" x14ac:dyDescent="0.25"/>
    <row r="171" spans="1:10" hidden="1" x14ac:dyDescent="0.25"/>
    <row r="172" spans="1:10" hidden="1" x14ac:dyDescent="0.25"/>
    <row r="173" spans="1:10" hidden="1" x14ac:dyDescent="0.25"/>
    <row r="174" spans="1:10" hidden="1" x14ac:dyDescent="0.25"/>
    <row r="175" spans="1:10" x14ac:dyDescent="0.25">
      <c r="H175" s="308"/>
    </row>
    <row r="176" spans="1:10" x14ac:dyDescent="0.25">
      <c r="H176" s="309"/>
    </row>
  </sheetData>
  <mergeCells count="6">
    <mergeCell ref="A2:J2"/>
    <mergeCell ref="A3:J3"/>
    <mergeCell ref="A4:J4"/>
    <mergeCell ref="A5:J5"/>
    <mergeCell ref="E7:F7"/>
    <mergeCell ref="I7:J7"/>
  </mergeCells>
  <printOptions horizontalCentered="1"/>
  <pageMargins left="0" right="0" top="0.75" bottom="0.3" header="0.3" footer="0.3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CD6A-1A37-4664-A342-0350EDF76FE9}">
  <dimension ref="A1:D133"/>
  <sheetViews>
    <sheetView view="pageBreakPreview" zoomScale="60" zoomScaleNormal="100" workbookViewId="0">
      <selection activeCell="D20" sqref="D20"/>
    </sheetView>
  </sheetViews>
  <sheetFormatPr defaultColWidth="11.42578125" defaultRowHeight="15" x14ac:dyDescent="0.25"/>
  <cols>
    <col min="1" max="1" width="38.85546875" customWidth="1"/>
    <col min="2" max="2" width="37.42578125" customWidth="1"/>
  </cols>
  <sheetData>
    <row r="1" spans="1:4" ht="18.75" x14ac:dyDescent="0.3">
      <c r="A1" s="337"/>
      <c r="B1" s="337"/>
      <c r="C1" s="310"/>
      <c r="D1" s="310"/>
    </row>
    <row r="4" spans="1:4" ht="9" customHeight="1" x14ac:dyDescent="0.25"/>
    <row r="5" spans="1:4" ht="15.75" thickBot="1" x14ac:dyDescent="0.3">
      <c r="A5" s="338" t="s">
        <v>237</v>
      </c>
      <c r="B5" s="339" t="s">
        <v>2</v>
      </c>
    </row>
    <row r="6" spans="1:4" x14ac:dyDescent="0.25">
      <c r="A6" s="340" t="s">
        <v>238</v>
      </c>
      <c r="B6" s="341">
        <v>157</v>
      </c>
    </row>
    <row r="7" spans="1:4" x14ac:dyDescent="0.25">
      <c r="A7" s="342" t="s">
        <v>92</v>
      </c>
      <c r="B7" s="343">
        <v>23</v>
      </c>
    </row>
    <row r="8" spans="1:4" x14ac:dyDescent="0.25">
      <c r="A8" s="342" t="s">
        <v>93</v>
      </c>
      <c r="B8" s="343">
        <v>65</v>
      </c>
    </row>
    <row r="9" spans="1:4" x14ac:dyDescent="0.25">
      <c r="A9" s="342" t="s">
        <v>94</v>
      </c>
      <c r="B9" s="343">
        <v>69</v>
      </c>
    </row>
    <row r="10" spans="1:4" x14ac:dyDescent="0.25">
      <c r="A10" s="344" t="s">
        <v>239</v>
      </c>
      <c r="B10" s="345">
        <v>634</v>
      </c>
    </row>
    <row r="11" spans="1:4" x14ac:dyDescent="0.25">
      <c r="A11" s="342" t="s">
        <v>92</v>
      </c>
      <c r="B11" s="343">
        <v>100</v>
      </c>
    </row>
    <row r="12" spans="1:4" x14ac:dyDescent="0.25">
      <c r="A12" s="342" t="s">
        <v>93</v>
      </c>
      <c r="B12" s="343">
        <v>81</v>
      </c>
    </row>
    <row r="13" spans="1:4" x14ac:dyDescent="0.25">
      <c r="A13" s="342" t="s">
        <v>94</v>
      </c>
      <c r="B13" s="343">
        <v>453</v>
      </c>
    </row>
    <row r="14" spans="1:4" x14ac:dyDescent="0.25">
      <c r="A14" s="344" t="s">
        <v>240</v>
      </c>
      <c r="B14" s="345">
        <v>211</v>
      </c>
    </row>
    <row r="15" spans="1:4" x14ac:dyDescent="0.25">
      <c r="A15" s="342" t="s">
        <v>92</v>
      </c>
      <c r="B15" s="343">
        <v>25</v>
      </c>
    </row>
    <row r="16" spans="1:4" x14ac:dyDescent="0.25">
      <c r="A16" s="342" t="s">
        <v>93</v>
      </c>
      <c r="B16" s="343">
        <v>80</v>
      </c>
    </row>
    <row r="17" spans="1:2" x14ac:dyDescent="0.25">
      <c r="A17" s="342" t="s">
        <v>94</v>
      </c>
      <c r="B17" s="343">
        <v>106</v>
      </c>
    </row>
    <row r="18" spans="1:2" x14ac:dyDescent="0.25">
      <c r="A18" s="344" t="s">
        <v>241</v>
      </c>
      <c r="B18" s="345">
        <v>318</v>
      </c>
    </row>
    <row r="19" spans="1:2" x14ac:dyDescent="0.25">
      <c r="A19" s="342" t="s">
        <v>92</v>
      </c>
      <c r="B19" s="343">
        <v>35</v>
      </c>
    </row>
    <row r="20" spans="1:2" x14ac:dyDescent="0.25">
      <c r="A20" s="342" t="s">
        <v>93</v>
      </c>
      <c r="B20" s="343">
        <v>188</v>
      </c>
    </row>
    <row r="21" spans="1:2" x14ac:dyDescent="0.25">
      <c r="A21" s="342" t="s">
        <v>94</v>
      </c>
      <c r="B21" s="343">
        <v>95</v>
      </c>
    </row>
    <row r="22" spans="1:2" x14ac:dyDescent="0.25">
      <c r="A22" s="344" t="s">
        <v>242</v>
      </c>
      <c r="B22" s="345">
        <v>96</v>
      </c>
    </row>
    <row r="23" spans="1:2" x14ac:dyDescent="0.25">
      <c r="A23" s="342" t="s">
        <v>92</v>
      </c>
      <c r="B23" s="343">
        <v>18</v>
      </c>
    </row>
    <row r="24" spans="1:2" x14ac:dyDescent="0.25">
      <c r="A24" s="342" t="s">
        <v>93</v>
      </c>
      <c r="B24" s="343">
        <v>25</v>
      </c>
    </row>
    <row r="25" spans="1:2" x14ac:dyDescent="0.25">
      <c r="A25" s="342" t="s">
        <v>94</v>
      </c>
      <c r="B25" s="343">
        <v>53</v>
      </c>
    </row>
    <row r="26" spans="1:2" x14ac:dyDescent="0.25">
      <c r="A26" s="344" t="s">
        <v>243</v>
      </c>
      <c r="B26" s="345">
        <v>101</v>
      </c>
    </row>
    <row r="27" spans="1:2" x14ac:dyDescent="0.25">
      <c r="A27" s="342" t="s">
        <v>92</v>
      </c>
      <c r="B27" s="343">
        <v>17</v>
      </c>
    </row>
    <row r="28" spans="1:2" x14ac:dyDescent="0.25">
      <c r="A28" s="342" t="s">
        <v>93</v>
      </c>
      <c r="B28" s="343">
        <v>43</v>
      </c>
    </row>
    <row r="29" spans="1:2" x14ac:dyDescent="0.25">
      <c r="A29" s="342" t="s">
        <v>94</v>
      </c>
      <c r="B29" s="343">
        <v>41</v>
      </c>
    </row>
    <row r="30" spans="1:2" x14ac:dyDescent="0.25">
      <c r="A30" s="344" t="s">
        <v>244</v>
      </c>
      <c r="B30" s="345">
        <v>34</v>
      </c>
    </row>
    <row r="31" spans="1:2" x14ac:dyDescent="0.25">
      <c r="A31" s="342" t="s">
        <v>92</v>
      </c>
      <c r="B31" s="343">
        <v>8</v>
      </c>
    </row>
    <row r="32" spans="1:2" x14ac:dyDescent="0.25">
      <c r="A32" s="342" t="s">
        <v>93</v>
      </c>
      <c r="B32" s="343">
        <v>14</v>
      </c>
    </row>
    <row r="33" spans="1:2" x14ac:dyDescent="0.25">
      <c r="A33" s="342" t="s">
        <v>94</v>
      </c>
      <c r="B33" s="343">
        <v>12</v>
      </c>
    </row>
    <row r="34" spans="1:2" x14ac:dyDescent="0.25">
      <c r="A34" s="344" t="s">
        <v>245</v>
      </c>
      <c r="B34" s="345">
        <v>2634</v>
      </c>
    </row>
    <row r="35" spans="1:2" x14ac:dyDescent="0.25">
      <c r="A35" s="342" t="s">
        <v>90</v>
      </c>
      <c r="B35" s="343">
        <v>32</v>
      </c>
    </row>
    <row r="36" spans="1:2" x14ac:dyDescent="0.25">
      <c r="A36" s="342" t="s">
        <v>92</v>
      </c>
      <c r="B36" s="343">
        <v>172</v>
      </c>
    </row>
    <row r="37" spans="1:2" x14ac:dyDescent="0.25">
      <c r="A37" s="342" t="s">
        <v>93</v>
      </c>
      <c r="B37" s="343">
        <v>963</v>
      </c>
    </row>
    <row r="38" spans="1:2" x14ac:dyDescent="0.25">
      <c r="A38" s="342" t="s">
        <v>94</v>
      </c>
      <c r="B38" s="343">
        <v>1467</v>
      </c>
    </row>
    <row r="39" spans="1:2" x14ac:dyDescent="0.25">
      <c r="A39" s="344" t="s">
        <v>246</v>
      </c>
      <c r="B39" s="345">
        <v>14</v>
      </c>
    </row>
    <row r="40" spans="1:2" x14ac:dyDescent="0.25">
      <c r="A40" s="342" t="s">
        <v>93</v>
      </c>
      <c r="B40" s="343">
        <v>5</v>
      </c>
    </row>
    <row r="41" spans="1:2" x14ac:dyDescent="0.25">
      <c r="A41" s="342" t="s">
        <v>94</v>
      </c>
      <c r="B41" s="343">
        <v>9</v>
      </c>
    </row>
    <row r="42" spans="1:2" x14ac:dyDescent="0.25">
      <c r="A42" s="344" t="s">
        <v>247</v>
      </c>
      <c r="B42" s="345">
        <v>157</v>
      </c>
    </row>
    <row r="43" spans="1:2" x14ac:dyDescent="0.25">
      <c r="A43" s="342" t="s">
        <v>90</v>
      </c>
      <c r="B43" s="343">
        <v>12</v>
      </c>
    </row>
    <row r="44" spans="1:2" x14ac:dyDescent="0.25">
      <c r="A44" s="342" t="s">
        <v>92</v>
      </c>
      <c r="B44" s="343">
        <v>50</v>
      </c>
    </row>
    <row r="45" spans="1:2" x14ac:dyDescent="0.25">
      <c r="A45" s="342" t="s">
        <v>93</v>
      </c>
      <c r="B45" s="343">
        <v>40</v>
      </c>
    </row>
    <row r="46" spans="1:2" x14ac:dyDescent="0.25">
      <c r="A46" s="342" t="s">
        <v>94</v>
      </c>
      <c r="B46" s="343">
        <v>55</v>
      </c>
    </row>
    <row r="47" spans="1:2" x14ac:dyDescent="0.25">
      <c r="A47" s="344" t="s">
        <v>248</v>
      </c>
      <c r="B47" s="345">
        <v>43</v>
      </c>
    </row>
    <row r="48" spans="1:2" x14ac:dyDescent="0.25">
      <c r="A48" s="342" t="s">
        <v>90</v>
      </c>
      <c r="B48" s="343">
        <v>1</v>
      </c>
    </row>
    <row r="49" spans="1:2" x14ac:dyDescent="0.25">
      <c r="A49" s="342" t="s">
        <v>92</v>
      </c>
      <c r="B49" s="343">
        <v>1</v>
      </c>
    </row>
    <row r="50" spans="1:2" x14ac:dyDescent="0.25">
      <c r="A50" s="342" t="s">
        <v>93</v>
      </c>
      <c r="B50" s="343">
        <v>29</v>
      </c>
    </row>
    <row r="51" spans="1:2" x14ac:dyDescent="0.25">
      <c r="A51" s="342" t="s">
        <v>94</v>
      </c>
      <c r="B51" s="343">
        <v>12</v>
      </c>
    </row>
    <row r="52" spans="1:2" x14ac:dyDescent="0.25">
      <c r="A52" s="344" t="s">
        <v>249</v>
      </c>
      <c r="B52" s="345">
        <v>119</v>
      </c>
    </row>
    <row r="53" spans="1:2" x14ac:dyDescent="0.25">
      <c r="A53" s="342" t="s">
        <v>90</v>
      </c>
      <c r="B53" s="343">
        <v>11</v>
      </c>
    </row>
    <row r="54" spans="1:2" x14ac:dyDescent="0.25">
      <c r="A54" s="342" t="s">
        <v>92</v>
      </c>
      <c r="B54" s="343">
        <v>8</v>
      </c>
    </row>
    <row r="55" spans="1:2" x14ac:dyDescent="0.25">
      <c r="A55" s="342" t="s">
        <v>93</v>
      </c>
      <c r="B55" s="343">
        <v>61</v>
      </c>
    </row>
    <row r="56" spans="1:2" x14ac:dyDescent="0.25">
      <c r="A56" s="342" t="s">
        <v>94</v>
      </c>
      <c r="B56" s="343">
        <v>39</v>
      </c>
    </row>
    <row r="57" spans="1:2" x14ac:dyDescent="0.25">
      <c r="A57" s="344" t="s">
        <v>250</v>
      </c>
      <c r="B57" s="345">
        <v>324</v>
      </c>
    </row>
    <row r="58" spans="1:2" x14ac:dyDescent="0.25">
      <c r="A58" s="342" t="s">
        <v>92</v>
      </c>
      <c r="B58" s="343">
        <v>50</v>
      </c>
    </row>
    <row r="59" spans="1:2" x14ac:dyDescent="0.25">
      <c r="A59" s="342" t="s">
        <v>93</v>
      </c>
      <c r="B59" s="343">
        <v>178</v>
      </c>
    </row>
    <row r="60" spans="1:2" x14ac:dyDescent="0.25">
      <c r="A60" s="342" t="s">
        <v>94</v>
      </c>
      <c r="B60" s="343">
        <v>96</v>
      </c>
    </row>
    <row r="61" spans="1:2" x14ac:dyDescent="0.25">
      <c r="A61" s="344" t="s">
        <v>251</v>
      </c>
      <c r="B61" s="345">
        <v>40</v>
      </c>
    </row>
    <row r="62" spans="1:2" x14ac:dyDescent="0.25">
      <c r="A62" s="342" t="s">
        <v>92</v>
      </c>
      <c r="B62" s="343">
        <v>13</v>
      </c>
    </row>
    <row r="63" spans="1:2" x14ac:dyDescent="0.25">
      <c r="A63" s="342" t="s">
        <v>93</v>
      </c>
      <c r="B63" s="343">
        <v>14</v>
      </c>
    </row>
    <row r="64" spans="1:2" x14ac:dyDescent="0.25">
      <c r="A64" s="342" t="s">
        <v>94</v>
      </c>
      <c r="B64" s="343">
        <v>13</v>
      </c>
    </row>
    <row r="65" spans="1:2" x14ac:dyDescent="0.25">
      <c r="A65" s="344" t="s">
        <v>252</v>
      </c>
      <c r="B65" s="345">
        <v>8887</v>
      </c>
    </row>
    <row r="66" spans="1:2" x14ac:dyDescent="0.25">
      <c r="A66" s="342" t="s">
        <v>90</v>
      </c>
      <c r="B66" s="343">
        <v>10</v>
      </c>
    </row>
    <row r="67" spans="1:2" x14ac:dyDescent="0.25">
      <c r="A67" s="342" t="s">
        <v>92</v>
      </c>
      <c r="B67" s="343">
        <v>116</v>
      </c>
    </row>
    <row r="68" spans="1:2" x14ac:dyDescent="0.25">
      <c r="A68" s="342" t="s">
        <v>93</v>
      </c>
      <c r="B68" s="343">
        <v>829</v>
      </c>
    </row>
    <row r="69" spans="1:2" x14ac:dyDescent="0.25">
      <c r="A69" s="342" t="s">
        <v>94</v>
      </c>
      <c r="B69" s="343">
        <v>7932</v>
      </c>
    </row>
    <row r="70" spans="1:2" x14ac:dyDescent="0.25">
      <c r="A70" s="344" t="s">
        <v>253</v>
      </c>
      <c r="B70" s="345">
        <v>424</v>
      </c>
    </row>
    <row r="71" spans="1:2" x14ac:dyDescent="0.25">
      <c r="A71" s="342" t="s">
        <v>92</v>
      </c>
      <c r="B71" s="343">
        <v>41</v>
      </c>
    </row>
    <row r="72" spans="1:2" x14ac:dyDescent="0.25">
      <c r="A72" s="342" t="s">
        <v>93</v>
      </c>
      <c r="B72" s="343">
        <v>246</v>
      </c>
    </row>
    <row r="73" spans="1:2" x14ac:dyDescent="0.25">
      <c r="A73" s="342" t="s">
        <v>94</v>
      </c>
      <c r="B73" s="343">
        <v>137</v>
      </c>
    </row>
    <row r="74" spans="1:2" x14ac:dyDescent="0.25">
      <c r="A74" s="344" t="s">
        <v>254</v>
      </c>
      <c r="B74" s="345">
        <v>2708</v>
      </c>
    </row>
    <row r="75" spans="1:2" x14ac:dyDescent="0.25">
      <c r="A75" s="342" t="s">
        <v>92</v>
      </c>
      <c r="B75" s="343">
        <v>72</v>
      </c>
    </row>
    <row r="76" spans="1:2" x14ac:dyDescent="0.25">
      <c r="A76" s="342" t="s">
        <v>93</v>
      </c>
      <c r="B76" s="343">
        <v>1483</v>
      </c>
    </row>
    <row r="77" spans="1:2" x14ac:dyDescent="0.25">
      <c r="A77" s="342" t="s">
        <v>94</v>
      </c>
      <c r="B77" s="343">
        <v>1153</v>
      </c>
    </row>
    <row r="78" spans="1:2" x14ac:dyDescent="0.25">
      <c r="A78" s="344" t="s">
        <v>255</v>
      </c>
      <c r="B78" s="345">
        <v>49</v>
      </c>
    </row>
    <row r="79" spans="1:2" x14ac:dyDescent="0.25">
      <c r="A79" s="342" t="s">
        <v>92</v>
      </c>
      <c r="B79" s="343">
        <v>11</v>
      </c>
    </row>
    <row r="80" spans="1:2" x14ac:dyDescent="0.25">
      <c r="A80" s="342" t="s">
        <v>93</v>
      </c>
      <c r="B80" s="343">
        <v>19</v>
      </c>
    </row>
    <row r="81" spans="1:2" x14ac:dyDescent="0.25">
      <c r="A81" s="342" t="s">
        <v>94</v>
      </c>
      <c r="B81" s="343">
        <v>19</v>
      </c>
    </row>
    <row r="82" spans="1:2" x14ac:dyDescent="0.25">
      <c r="A82" s="344" t="s">
        <v>256</v>
      </c>
      <c r="B82" s="345">
        <v>127</v>
      </c>
    </row>
    <row r="83" spans="1:2" x14ac:dyDescent="0.25">
      <c r="A83" s="342" t="s">
        <v>90</v>
      </c>
      <c r="B83" s="343">
        <v>3</v>
      </c>
    </row>
    <row r="84" spans="1:2" x14ac:dyDescent="0.25">
      <c r="A84" s="342" t="s">
        <v>92</v>
      </c>
      <c r="B84" s="343">
        <v>24</v>
      </c>
    </row>
    <row r="85" spans="1:2" x14ac:dyDescent="0.25">
      <c r="A85" s="342" t="s">
        <v>93</v>
      </c>
      <c r="B85" s="343">
        <v>48</v>
      </c>
    </row>
    <row r="86" spans="1:2" x14ac:dyDescent="0.25">
      <c r="A86" s="342" t="s">
        <v>94</v>
      </c>
      <c r="B86" s="343">
        <v>52</v>
      </c>
    </row>
    <row r="87" spans="1:2" x14ac:dyDescent="0.25">
      <c r="A87" s="344" t="s">
        <v>257</v>
      </c>
      <c r="B87" s="345">
        <v>51</v>
      </c>
    </row>
    <row r="88" spans="1:2" x14ac:dyDescent="0.25">
      <c r="A88" s="342" t="s">
        <v>92</v>
      </c>
      <c r="B88" s="343">
        <v>6</v>
      </c>
    </row>
    <row r="89" spans="1:2" x14ac:dyDescent="0.25">
      <c r="A89" s="342" t="s">
        <v>93</v>
      </c>
      <c r="B89" s="343">
        <v>27</v>
      </c>
    </row>
    <row r="90" spans="1:2" x14ac:dyDescent="0.25">
      <c r="A90" s="342" t="s">
        <v>94</v>
      </c>
      <c r="B90" s="343">
        <v>18</v>
      </c>
    </row>
    <row r="91" spans="1:2" x14ac:dyDescent="0.25">
      <c r="A91" s="344" t="s">
        <v>258</v>
      </c>
      <c r="B91" s="345">
        <v>229</v>
      </c>
    </row>
    <row r="92" spans="1:2" x14ac:dyDescent="0.25">
      <c r="A92" s="342" t="s">
        <v>92</v>
      </c>
      <c r="B92" s="343">
        <v>27</v>
      </c>
    </row>
    <row r="93" spans="1:2" x14ac:dyDescent="0.25">
      <c r="A93" s="342" t="s">
        <v>93</v>
      </c>
      <c r="B93" s="343">
        <v>100</v>
      </c>
    </row>
    <row r="94" spans="1:2" x14ac:dyDescent="0.25">
      <c r="A94" s="342" t="s">
        <v>94</v>
      </c>
      <c r="B94" s="343">
        <v>102</v>
      </c>
    </row>
    <row r="95" spans="1:2" x14ac:dyDescent="0.25">
      <c r="A95" s="344" t="s">
        <v>259</v>
      </c>
      <c r="B95" s="345">
        <v>73</v>
      </c>
    </row>
    <row r="96" spans="1:2" x14ac:dyDescent="0.25">
      <c r="A96" s="342" t="s">
        <v>92</v>
      </c>
      <c r="B96" s="343">
        <v>13</v>
      </c>
    </row>
    <row r="97" spans="1:2" x14ac:dyDescent="0.25">
      <c r="A97" s="342" t="s">
        <v>93</v>
      </c>
      <c r="B97" s="343">
        <v>29</v>
      </c>
    </row>
    <row r="98" spans="1:2" x14ac:dyDescent="0.25">
      <c r="A98" s="342" t="s">
        <v>94</v>
      </c>
      <c r="B98" s="343">
        <v>31</v>
      </c>
    </row>
    <row r="99" spans="1:2" x14ac:dyDescent="0.25">
      <c r="A99" s="344" t="s">
        <v>260</v>
      </c>
      <c r="B99" s="345">
        <v>98</v>
      </c>
    </row>
    <row r="100" spans="1:2" x14ac:dyDescent="0.25">
      <c r="A100" s="342" t="s">
        <v>90</v>
      </c>
      <c r="B100" s="343">
        <v>1</v>
      </c>
    </row>
    <row r="101" spans="1:2" x14ac:dyDescent="0.25">
      <c r="A101" s="342" t="s">
        <v>92</v>
      </c>
      <c r="B101" s="343">
        <v>9</v>
      </c>
    </row>
    <row r="102" spans="1:2" x14ac:dyDescent="0.25">
      <c r="A102" s="342" t="s">
        <v>93</v>
      </c>
      <c r="B102" s="343">
        <v>6</v>
      </c>
    </row>
    <row r="103" spans="1:2" x14ac:dyDescent="0.25">
      <c r="A103" s="342" t="s">
        <v>94</v>
      </c>
      <c r="B103" s="343">
        <v>82</v>
      </c>
    </row>
    <row r="104" spans="1:2" x14ac:dyDescent="0.25">
      <c r="A104" s="344" t="s">
        <v>261</v>
      </c>
      <c r="B104" s="345">
        <v>199</v>
      </c>
    </row>
    <row r="105" spans="1:2" x14ac:dyDescent="0.25">
      <c r="A105" s="342" t="s">
        <v>90</v>
      </c>
      <c r="B105" s="343">
        <v>2</v>
      </c>
    </row>
    <row r="106" spans="1:2" x14ac:dyDescent="0.25">
      <c r="A106" s="342" t="s">
        <v>92</v>
      </c>
      <c r="B106" s="343">
        <v>4</v>
      </c>
    </row>
    <row r="107" spans="1:2" x14ac:dyDescent="0.25">
      <c r="A107" s="342" t="s">
        <v>93</v>
      </c>
      <c r="B107" s="343">
        <v>28</v>
      </c>
    </row>
    <row r="108" spans="1:2" x14ac:dyDescent="0.25">
      <c r="A108" s="342" t="s">
        <v>94</v>
      </c>
      <c r="B108" s="343">
        <v>165</v>
      </c>
    </row>
    <row r="109" spans="1:2" x14ac:dyDescent="0.25">
      <c r="A109" s="344" t="s">
        <v>262</v>
      </c>
      <c r="B109" s="345">
        <v>307</v>
      </c>
    </row>
    <row r="110" spans="1:2" x14ac:dyDescent="0.25">
      <c r="A110" s="342" t="s">
        <v>90</v>
      </c>
      <c r="B110" s="343">
        <v>61</v>
      </c>
    </row>
    <row r="111" spans="1:2" x14ac:dyDescent="0.25">
      <c r="A111" s="342" t="s">
        <v>92</v>
      </c>
      <c r="B111" s="343">
        <v>124</v>
      </c>
    </row>
    <row r="112" spans="1:2" x14ac:dyDescent="0.25">
      <c r="A112" s="342" t="s">
        <v>93</v>
      </c>
      <c r="B112" s="343">
        <v>11</v>
      </c>
    </row>
    <row r="113" spans="1:2" x14ac:dyDescent="0.25">
      <c r="A113" s="342" t="s">
        <v>94</v>
      </c>
      <c r="B113" s="343">
        <v>111</v>
      </c>
    </row>
    <row r="114" spans="1:2" x14ac:dyDescent="0.25">
      <c r="A114" s="344" t="s">
        <v>263</v>
      </c>
      <c r="B114" s="345">
        <v>79</v>
      </c>
    </row>
    <row r="115" spans="1:2" x14ac:dyDescent="0.25">
      <c r="A115" s="342" t="s">
        <v>92</v>
      </c>
      <c r="B115" s="343">
        <v>11</v>
      </c>
    </row>
    <row r="116" spans="1:2" x14ac:dyDescent="0.25">
      <c r="A116" s="342" t="s">
        <v>93</v>
      </c>
      <c r="B116" s="343">
        <v>1</v>
      </c>
    </row>
    <row r="117" spans="1:2" x14ac:dyDescent="0.25">
      <c r="A117" s="342" t="s">
        <v>94</v>
      </c>
      <c r="B117" s="343">
        <v>67</v>
      </c>
    </row>
    <row r="118" spans="1:2" x14ac:dyDescent="0.25">
      <c r="A118" s="344" t="s">
        <v>264</v>
      </c>
      <c r="B118" s="345">
        <v>3</v>
      </c>
    </row>
    <row r="119" spans="1:2" x14ac:dyDescent="0.25">
      <c r="A119" s="342" t="s">
        <v>93</v>
      </c>
      <c r="B119" s="343">
        <v>1</v>
      </c>
    </row>
    <row r="120" spans="1:2" x14ac:dyDescent="0.25">
      <c r="A120" s="342" t="s">
        <v>94</v>
      </c>
      <c r="B120" s="343">
        <v>2</v>
      </c>
    </row>
    <row r="121" spans="1:2" x14ac:dyDescent="0.25">
      <c r="A121" s="344" t="s">
        <v>265</v>
      </c>
      <c r="B121" s="345">
        <v>11</v>
      </c>
    </row>
    <row r="122" spans="1:2" x14ac:dyDescent="0.25">
      <c r="A122" s="342" t="s">
        <v>92</v>
      </c>
      <c r="B122" s="343">
        <v>3</v>
      </c>
    </row>
    <row r="123" spans="1:2" x14ac:dyDescent="0.25">
      <c r="A123" s="342" t="s">
        <v>93</v>
      </c>
      <c r="B123" s="343">
        <v>2</v>
      </c>
    </row>
    <row r="124" spans="1:2" x14ac:dyDescent="0.25">
      <c r="A124" s="342" t="s">
        <v>94</v>
      </c>
      <c r="B124" s="343">
        <v>6</v>
      </c>
    </row>
    <row r="125" spans="1:2" x14ac:dyDescent="0.25">
      <c r="A125" s="344" t="s">
        <v>266</v>
      </c>
      <c r="B125" s="345">
        <v>610</v>
      </c>
    </row>
    <row r="126" spans="1:2" x14ac:dyDescent="0.25">
      <c r="A126" s="342" t="s">
        <v>90</v>
      </c>
      <c r="B126" s="343">
        <v>22</v>
      </c>
    </row>
    <row r="127" spans="1:2" x14ac:dyDescent="0.25">
      <c r="A127" s="342" t="s">
        <v>92</v>
      </c>
      <c r="B127" s="343">
        <v>6</v>
      </c>
    </row>
    <row r="128" spans="1:2" x14ac:dyDescent="0.25">
      <c r="A128" s="342" t="s">
        <v>93</v>
      </c>
      <c r="B128" s="343">
        <v>104</v>
      </c>
    </row>
    <row r="129" spans="1:2" x14ac:dyDescent="0.25">
      <c r="A129" s="342" t="s">
        <v>94</v>
      </c>
      <c r="B129" s="343">
        <v>478</v>
      </c>
    </row>
    <row r="130" spans="1:2" x14ac:dyDescent="0.25">
      <c r="A130" s="344" t="s">
        <v>267</v>
      </c>
      <c r="B130" s="345">
        <v>4</v>
      </c>
    </row>
    <row r="131" spans="1:2" x14ac:dyDescent="0.25">
      <c r="A131" s="342" t="s">
        <v>90</v>
      </c>
      <c r="B131" s="343">
        <v>2</v>
      </c>
    </row>
    <row r="132" spans="1:2" x14ac:dyDescent="0.25">
      <c r="A132" s="342" t="s">
        <v>93</v>
      </c>
      <c r="B132" s="343">
        <v>2</v>
      </c>
    </row>
    <row r="133" spans="1:2" ht="15.75" thickBot="1" x14ac:dyDescent="0.3">
      <c r="A133" s="346" t="s">
        <v>23</v>
      </c>
      <c r="B133" s="347">
        <v>18741</v>
      </c>
    </row>
  </sheetData>
  <mergeCells count="1">
    <mergeCell ref="A1:B1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Tabulation 1</vt:lpstr>
      <vt:lpstr>Eff &amp; Masse sal. Juil 24 vs 25</vt:lpstr>
      <vt:lpstr>Ev. Pens par catégorie</vt:lpstr>
      <vt:lpstr>'Ev. Pens par catégorie'!Print_Area</vt:lpstr>
      <vt:lpstr>'Tabulation 1'!Print_Area</vt:lpstr>
      <vt:lpstr>'Eff &amp; Masse sal. Juil 24 vs 25'!Print_Titles</vt:lpstr>
      <vt:lpstr>'Ev. Pens par catégorie'!Print_Titles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Michel Silin</dc:creator>
  <cp:lastModifiedBy>Jean Michel Silin</cp:lastModifiedBy>
  <cp:lastPrinted>2025-08-29T15:44:57Z</cp:lastPrinted>
  <dcterms:created xsi:type="dcterms:W3CDTF">2025-08-28T20:39:15Z</dcterms:created>
  <dcterms:modified xsi:type="dcterms:W3CDTF">2025-08-29T15:45:36Z</dcterms:modified>
</cp:coreProperties>
</file>