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8.xml" ContentType="application/vnd.openxmlformats-officedocument.themeOverrid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ropbox\dossier_dga\DGB\dgb_site\suivi de l'execution du budget\EFFECTIF &amp; MASSE SALARIALE\"/>
    </mc:Choice>
  </mc:AlternateContent>
  <xr:revisionPtr revIDLastSave="0" documentId="13_ncr:1_{6470608F-BE5C-4018-A919-EA06818B229E}" xr6:coauthVersionLast="47" xr6:coauthVersionMax="47" xr10:uidLastSave="{00000000-0000-0000-0000-000000000000}"/>
  <bookViews>
    <workbookView xWindow="-120" yWindow="-120" windowWidth="29040" windowHeight="15720" xr2:uid="{5EDE386C-6D30-40B0-BCAE-C829FE822D51}"/>
  </bookViews>
  <sheets>
    <sheet name="Eff &amp; Masse sal. Mai 24 vs 25" sheetId="1" r:id="rId1"/>
    <sheet name="Tabulation 1" sheetId="2" r:id="rId2"/>
    <sheet name="EVENTUELS_PENSIONNAIRES" sheetId="3" r:id="rId3"/>
  </sheets>
  <externalReferences>
    <externalReference r:id="rId4"/>
    <externalReference r:id="rId5"/>
  </externalReferences>
  <definedNames>
    <definedName name="_xlnm.Print_Area" localSheetId="2">EVENTUELS_PENSIONNAIRES!$A$1:$B$133</definedName>
    <definedName name="_xlnm.Print_Area" localSheetId="1">'Tabulation 1'!$A$1:$O$144</definedName>
    <definedName name="_xlnm.Print_Titles" localSheetId="0">'Eff &amp; Masse sal. Mai 24 vs 25'!$2:$7</definedName>
    <definedName name="_xlnm.Print_Titles" localSheetId="2">EVENTUELS_PENSIONNAIRES!$1:$3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0" i="2" l="1"/>
  <c r="C190" i="2"/>
  <c r="B190" i="2"/>
  <c r="D189" i="2"/>
  <c r="C189" i="2"/>
  <c r="B189" i="2"/>
  <c r="C188" i="2"/>
  <c r="B188" i="2"/>
  <c r="D188" i="2" s="1"/>
  <c r="C187" i="2"/>
  <c r="B187" i="2"/>
  <c r="D187" i="2" s="1"/>
  <c r="C186" i="2"/>
  <c r="B186" i="2"/>
  <c r="D186" i="2" s="1"/>
  <c r="C185" i="2"/>
  <c r="C191" i="2" s="1"/>
  <c r="B185" i="2"/>
  <c r="L177" i="2"/>
  <c r="C177" i="2"/>
  <c r="J176" i="2"/>
  <c r="D176" i="2"/>
  <c r="E176" i="2" s="1"/>
  <c r="F176" i="2" s="1"/>
  <c r="A176" i="2"/>
  <c r="J175" i="2"/>
  <c r="A175" i="2"/>
  <c r="J174" i="2"/>
  <c r="D174" i="2"/>
  <c r="E174" i="2" s="1"/>
  <c r="F174" i="2" s="1"/>
  <c r="A174" i="2"/>
  <c r="N173" i="2"/>
  <c r="O173" i="2" s="1"/>
  <c r="J173" i="2"/>
  <c r="A173" i="2"/>
  <c r="J172" i="2"/>
  <c r="D172" i="2"/>
  <c r="E172" i="2" s="1"/>
  <c r="F172" i="2" s="1"/>
  <c r="A172" i="2"/>
  <c r="N171" i="2"/>
  <c r="O171" i="2" s="1"/>
  <c r="J171" i="2"/>
  <c r="E171" i="2"/>
  <c r="F171" i="2" s="1"/>
  <c r="D171" i="2"/>
  <c r="A171" i="2"/>
  <c r="N170" i="2"/>
  <c r="O170" i="2" s="1"/>
  <c r="J170" i="2"/>
  <c r="A170" i="2"/>
  <c r="J169" i="2"/>
  <c r="D169" i="2"/>
  <c r="E169" i="2" s="1"/>
  <c r="F169" i="2" s="1"/>
  <c r="A169" i="2"/>
  <c r="J168" i="2"/>
  <c r="A168" i="2"/>
  <c r="J167" i="2"/>
  <c r="E167" i="2"/>
  <c r="F167" i="2" s="1"/>
  <c r="D167" i="2"/>
  <c r="A167" i="2"/>
  <c r="J166" i="2"/>
  <c r="A166" i="2"/>
  <c r="N165" i="2"/>
  <c r="O165" i="2" s="1"/>
  <c r="J165" i="2"/>
  <c r="A165" i="2"/>
  <c r="J164" i="2"/>
  <c r="D164" i="2"/>
  <c r="E164" i="2" s="1"/>
  <c r="F164" i="2" s="1"/>
  <c r="A164" i="2"/>
  <c r="N163" i="2"/>
  <c r="O163" i="2" s="1"/>
  <c r="J163" i="2"/>
  <c r="E163" i="2"/>
  <c r="F163" i="2" s="1"/>
  <c r="D163" i="2"/>
  <c r="A163" i="2"/>
  <c r="J162" i="2"/>
  <c r="D162" i="2"/>
  <c r="E162" i="2" s="1"/>
  <c r="F162" i="2" s="1"/>
  <c r="A162" i="2"/>
  <c r="J161" i="2"/>
  <c r="A161" i="2"/>
  <c r="J160" i="2"/>
  <c r="A160" i="2"/>
  <c r="J159" i="2"/>
  <c r="A159" i="2"/>
  <c r="J158" i="2"/>
  <c r="D158" i="2"/>
  <c r="E158" i="2" s="1"/>
  <c r="F158" i="2" s="1"/>
  <c r="A158" i="2"/>
  <c r="J157" i="2"/>
  <c r="A157" i="2"/>
  <c r="J156" i="2"/>
  <c r="D156" i="2"/>
  <c r="E156" i="2" s="1"/>
  <c r="F156" i="2" s="1"/>
  <c r="A156" i="2"/>
  <c r="J155" i="2"/>
  <c r="A155" i="2"/>
  <c r="N154" i="2"/>
  <c r="O154" i="2" s="1"/>
  <c r="J154" i="2"/>
  <c r="D154" i="2"/>
  <c r="E154" i="2" s="1"/>
  <c r="F154" i="2" s="1"/>
  <c r="A154" i="2"/>
  <c r="J153" i="2"/>
  <c r="D153" i="2"/>
  <c r="E153" i="2" s="1"/>
  <c r="F153" i="2" s="1"/>
  <c r="A153" i="2"/>
  <c r="J152" i="2"/>
  <c r="A152" i="2"/>
  <c r="J151" i="2"/>
  <c r="A151" i="2"/>
  <c r="J150" i="2"/>
  <c r="D150" i="2"/>
  <c r="E150" i="2" s="1"/>
  <c r="F150" i="2" s="1"/>
  <c r="A150" i="2"/>
  <c r="J149" i="2"/>
  <c r="A149" i="2"/>
  <c r="J148" i="2"/>
  <c r="D148" i="2"/>
  <c r="E148" i="2" s="1"/>
  <c r="F148" i="2" s="1"/>
  <c r="A148" i="2"/>
  <c r="J147" i="2"/>
  <c r="A147" i="2"/>
  <c r="U76" i="2"/>
  <c r="S76" i="2"/>
  <c r="R72" i="2"/>
  <c r="N68" i="2"/>
  <c r="F3" i="2" s="1"/>
  <c r="M68" i="2"/>
  <c r="F4" i="2" s="1"/>
  <c r="L68" i="2"/>
  <c r="F5" i="2" s="1"/>
  <c r="K68" i="2"/>
  <c r="O67" i="2"/>
  <c r="M176" i="2" s="1"/>
  <c r="N176" i="2" s="1"/>
  <c r="O176" i="2" s="1"/>
  <c r="O66" i="2"/>
  <c r="M175" i="2" s="1"/>
  <c r="N175" i="2" s="1"/>
  <c r="O175" i="2" s="1"/>
  <c r="S65" i="2"/>
  <c r="T65" i="2" s="1"/>
  <c r="R65" i="2"/>
  <c r="O65" i="2"/>
  <c r="M174" i="2" s="1"/>
  <c r="N174" i="2" s="1"/>
  <c r="O174" i="2" s="1"/>
  <c r="S64" i="2"/>
  <c r="T64" i="2" s="1"/>
  <c r="R64" i="2"/>
  <c r="O64" i="2"/>
  <c r="M173" i="2" s="1"/>
  <c r="S63" i="2"/>
  <c r="T63" i="2" s="1"/>
  <c r="R63" i="2"/>
  <c r="O63" i="2"/>
  <c r="M172" i="2" s="1"/>
  <c r="N172" i="2" s="1"/>
  <c r="O172" i="2" s="1"/>
  <c r="S62" i="2"/>
  <c r="T62" i="2" s="1"/>
  <c r="R62" i="2"/>
  <c r="R66" i="2" s="1"/>
  <c r="O62" i="2"/>
  <c r="M171" i="2" s="1"/>
  <c r="O61" i="2"/>
  <c r="M170" i="2" s="1"/>
  <c r="O60" i="2"/>
  <c r="M169" i="2" s="1"/>
  <c r="N169" i="2" s="1"/>
  <c r="O169" i="2" s="1"/>
  <c r="O59" i="2"/>
  <c r="M168" i="2" s="1"/>
  <c r="N168" i="2" s="1"/>
  <c r="O168" i="2" s="1"/>
  <c r="O58" i="2"/>
  <c r="M167" i="2" s="1"/>
  <c r="N167" i="2" s="1"/>
  <c r="O167" i="2" s="1"/>
  <c r="S57" i="2"/>
  <c r="R57" i="2"/>
  <c r="O57" i="2"/>
  <c r="M166" i="2" s="1"/>
  <c r="N166" i="2" s="1"/>
  <c r="O166" i="2" s="1"/>
  <c r="U56" i="2"/>
  <c r="T56" i="2"/>
  <c r="O56" i="2"/>
  <c r="M165" i="2" s="1"/>
  <c r="U55" i="2"/>
  <c r="T55" i="2"/>
  <c r="O55" i="2"/>
  <c r="M164" i="2" s="1"/>
  <c r="N164" i="2" s="1"/>
  <c r="O164" i="2" s="1"/>
  <c r="U54" i="2"/>
  <c r="T54" i="2"/>
  <c r="O54" i="2"/>
  <c r="M163" i="2" s="1"/>
  <c r="U53" i="2"/>
  <c r="T53" i="2"/>
  <c r="T57" i="2" s="1"/>
  <c r="O53" i="2"/>
  <c r="M162" i="2" s="1"/>
  <c r="N162" i="2" s="1"/>
  <c r="O162" i="2" s="1"/>
  <c r="U52" i="2"/>
  <c r="T52" i="2"/>
  <c r="O52" i="2"/>
  <c r="M161" i="2" s="1"/>
  <c r="N161" i="2" s="1"/>
  <c r="O161" i="2" s="1"/>
  <c r="U51" i="2"/>
  <c r="U57" i="2" s="1"/>
  <c r="O51" i="2"/>
  <c r="M160" i="2" s="1"/>
  <c r="N160" i="2" s="1"/>
  <c r="O160" i="2" s="1"/>
  <c r="O50" i="2"/>
  <c r="M159" i="2" s="1"/>
  <c r="N159" i="2" s="1"/>
  <c r="O159" i="2" s="1"/>
  <c r="O49" i="2"/>
  <c r="M158" i="2" s="1"/>
  <c r="N158" i="2" s="1"/>
  <c r="O158" i="2" s="1"/>
  <c r="O48" i="2"/>
  <c r="M157" i="2" s="1"/>
  <c r="N157" i="2" s="1"/>
  <c r="O157" i="2" s="1"/>
  <c r="O47" i="2"/>
  <c r="M156" i="2" s="1"/>
  <c r="N156" i="2" s="1"/>
  <c r="O156" i="2" s="1"/>
  <c r="O46" i="2"/>
  <c r="M155" i="2" s="1"/>
  <c r="N155" i="2" s="1"/>
  <c r="O155" i="2" s="1"/>
  <c r="O45" i="2"/>
  <c r="M154" i="2" s="1"/>
  <c r="O44" i="2"/>
  <c r="M153" i="2" s="1"/>
  <c r="N153" i="2" s="1"/>
  <c r="O153" i="2" s="1"/>
  <c r="O43" i="2"/>
  <c r="M152" i="2" s="1"/>
  <c r="N152" i="2" s="1"/>
  <c r="O152" i="2" s="1"/>
  <c r="O42" i="2"/>
  <c r="M151" i="2" s="1"/>
  <c r="N151" i="2" s="1"/>
  <c r="O151" i="2" s="1"/>
  <c r="O41" i="2"/>
  <c r="M150" i="2" s="1"/>
  <c r="N150" i="2" s="1"/>
  <c r="O150" i="2" s="1"/>
  <c r="O40" i="2"/>
  <c r="M149" i="2" s="1"/>
  <c r="N149" i="2" s="1"/>
  <c r="O149" i="2" s="1"/>
  <c r="G40" i="2"/>
  <c r="C40" i="2"/>
  <c r="B40" i="2"/>
  <c r="O39" i="2"/>
  <c r="M148" i="2" s="1"/>
  <c r="N148" i="2" s="1"/>
  <c r="O148" i="2" s="1"/>
  <c r="D39" i="2"/>
  <c r="O38" i="2"/>
  <c r="E38" i="2"/>
  <c r="D38" i="2"/>
  <c r="F38" i="2" s="1"/>
  <c r="D37" i="2"/>
  <c r="F37" i="2" s="1"/>
  <c r="E36" i="2"/>
  <c r="D36" i="2"/>
  <c r="F36" i="2" s="1"/>
  <c r="N34" i="2"/>
  <c r="M34" i="2"/>
  <c r="L34" i="2"/>
  <c r="E5" i="2" s="1"/>
  <c r="R74" i="2" s="1"/>
  <c r="K34" i="2"/>
  <c r="E6" i="2" s="1"/>
  <c r="O33" i="2"/>
  <c r="O32" i="2"/>
  <c r="D175" i="2" s="1"/>
  <c r="E175" i="2" s="1"/>
  <c r="F175" i="2" s="1"/>
  <c r="O31" i="2"/>
  <c r="E31" i="2"/>
  <c r="O30" i="2"/>
  <c r="D173" i="2" s="1"/>
  <c r="E173" i="2" s="1"/>
  <c r="F173" i="2" s="1"/>
  <c r="O29" i="2"/>
  <c r="O28" i="2"/>
  <c r="O27" i="2"/>
  <c r="D170" i="2" s="1"/>
  <c r="E170" i="2" s="1"/>
  <c r="F170" i="2" s="1"/>
  <c r="O26" i="2"/>
  <c r="O25" i="2"/>
  <c r="D168" i="2" s="1"/>
  <c r="E168" i="2" s="1"/>
  <c r="F168" i="2" s="1"/>
  <c r="O24" i="2"/>
  <c r="O23" i="2"/>
  <c r="D166" i="2" s="1"/>
  <c r="E166" i="2" s="1"/>
  <c r="F166" i="2" s="1"/>
  <c r="O22" i="2"/>
  <c r="D165" i="2" s="1"/>
  <c r="E165" i="2" s="1"/>
  <c r="F165" i="2" s="1"/>
  <c r="O21" i="2"/>
  <c r="O20" i="2"/>
  <c r="O19" i="2"/>
  <c r="E19" i="2"/>
  <c r="O18" i="2"/>
  <c r="D161" i="2" s="1"/>
  <c r="E161" i="2" s="1"/>
  <c r="F161" i="2" s="1"/>
  <c r="O17" i="2"/>
  <c r="D160" i="2" s="1"/>
  <c r="E160" i="2" s="1"/>
  <c r="F160" i="2" s="1"/>
  <c r="O16" i="2"/>
  <c r="D159" i="2" s="1"/>
  <c r="E159" i="2" s="1"/>
  <c r="F159" i="2" s="1"/>
  <c r="O15" i="2"/>
  <c r="O14" i="2"/>
  <c r="D157" i="2" s="1"/>
  <c r="E157" i="2" s="1"/>
  <c r="F157" i="2" s="1"/>
  <c r="O13" i="2"/>
  <c r="F13" i="2"/>
  <c r="G13" i="2" s="1"/>
  <c r="O12" i="2"/>
  <c r="D155" i="2" s="1"/>
  <c r="E155" i="2" s="1"/>
  <c r="F155" i="2" s="1"/>
  <c r="O11" i="2"/>
  <c r="G11" i="2"/>
  <c r="O10" i="2"/>
  <c r="O9" i="2"/>
  <c r="D152" i="2" s="1"/>
  <c r="E152" i="2" s="1"/>
  <c r="F152" i="2" s="1"/>
  <c r="O8" i="2"/>
  <c r="D151" i="2" s="1"/>
  <c r="E151" i="2" s="1"/>
  <c r="F151" i="2" s="1"/>
  <c r="E8" i="2"/>
  <c r="O7" i="2"/>
  <c r="O6" i="2"/>
  <c r="D149" i="2" s="1"/>
  <c r="E149" i="2" s="1"/>
  <c r="F149" i="2" s="1"/>
  <c r="F6" i="2"/>
  <c r="T75" i="2" s="1"/>
  <c r="O5" i="2"/>
  <c r="O4" i="2"/>
  <c r="E4" i="2"/>
  <c r="E3" i="2"/>
  <c r="F11" i="2" s="1"/>
  <c r="I162" i="1"/>
  <c r="E162" i="1"/>
  <c r="F162" i="1" s="1"/>
  <c r="H161" i="1"/>
  <c r="G161" i="1"/>
  <c r="G160" i="1" s="1"/>
  <c r="E161" i="1"/>
  <c r="D161" i="1"/>
  <c r="C161" i="1"/>
  <c r="C160" i="1" s="1"/>
  <c r="H160" i="1"/>
  <c r="D160" i="1"/>
  <c r="I159" i="1"/>
  <c r="E159" i="1"/>
  <c r="F159" i="1" s="1"/>
  <c r="H158" i="1"/>
  <c r="G158" i="1"/>
  <c r="E158" i="1"/>
  <c r="D158" i="1"/>
  <c r="C158" i="1"/>
  <c r="C157" i="1" s="1"/>
  <c r="H157" i="1"/>
  <c r="G157" i="1"/>
  <c r="D157" i="1"/>
  <c r="J156" i="1"/>
  <c r="I156" i="1"/>
  <c r="I155" i="1" s="1"/>
  <c r="J155" i="1" s="1"/>
  <c r="E156" i="1"/>
  <c r="F156" i="1" s="1"/>
  <c r="H155" i="1"/>
  <c r="G155" i="1"/>
  <c r="D155" i="1"/>
  <c r="C155" i="1"/>
  <c r="I154" i="1"/>
  <c r="J154" i="1" s="1"/>
  <c r="E154" i="1"/>
  <c r="F154" i="1" s="1"/>
  <c r="H153" i="1"/>
  <c r="G153" i="1"/>
  <c r="G152" i="1" s="1"/>
  <c r="E153" i="1"/>
  <c r="D153" i="1"/>
  <c r="C153" i="1"/>
  <c r="C152" i="1" s="1"/>
  <c r="H152" i="1"/>
  <c r="D152" i="1"/>
  <c r="J151" i="1"/>
  <c r="I151" i="1"/>
  <c r="E151" i="1"/>
  <c r="F151" i="1" s="1"/>
  <c r="I150" i="1"/>
  <c r="H150" i="1"/>
  <c r="G150" i="1"/>
  <c r="G149" i="1" s="1"/>
  <c r="G148" i="1" s="1"/>
  <c r="D150" i="1"/>
  <c r="C150" i="1"/>
  <c r="I149" i="1"/>
  <c r="H149" i="1"/>
  <c r="D149" i="1"/>
  <c r="C149" i="1"/>
  <c r="H148" i="1"/>
  <c r="D148" i="1"/>
  <c r="I147" i="1"/>
  <c r="J147" i="1" s="1"/>
  <c r="E147" i="1"/>
  <c r="F147" i="1" s="1"/>
  <c r="J146" i="1"/>
  <c r="I146" i="1"/>
  <c r="E146" i="1"/>
  <c r="F146" i="1" s="1"/>
  <c r="I145" i="1"/>
  <c r="J145" i="1" s="1"/>
  <c r="E145" i="1"/>
  <c r="F145" i="1" s="1"/>
  <c r="I144" i="1"/>
  <c r="I143" i="1" s="1"/>
  <c r="E144" i="1"/>
  <c r="F144" i="1" s="1"/>
  <c r="H143" i="1"/>
  <c r="G143" i="1"/>
  <c r="G142" i="1" s="1"/>
  <c r="G141" i="1" s="1"/>
  <c r="D143" i="1"/>
  <c r="C143" i="1"/>
  <c r="C142" i="1" s="1"/>
  <c r="C141" i="1" s="1"/>
  <c r="H142" i="1"/>
  <c r="D142" i="1"/>
  <c r="H141" i="1"/>
  <c r="D141" i="1"/>
  <c r="I140" i="1"/>
  <c r="J140" i="1" s="1"/>
  <c r="E140" i="1"/>
  <c r="F140" i="1" s="1"/>
  <c r="I139" i="1"/>
  <c r="J139" i="1" s="1"/>
  <c r="E139" i="1"/>
  <c r="F139" i="1" s="1"/>
  <c r="H138" i="1"/>
  <c r="H135" i="1" s="1"/>
  <c r="H134" i="1" s="1"/>
  <c r="G138" i="1"/>
  <c r="G135" i="1" s="1"/>
  <c r="G134" i="1" s="1"/>
  <c r="E138" i="1"/>
  <c r="F138" i="1" s="1"/>
  <c r="D138" i="1"/>
  <c r="C138" i="1"/>
  <c r="I137" i="1"/>
  <c r="J137" i="1" s="1"/>
  <c r="E137" i="1"/>
  <c r="F137" i="1" s="1"/>
  <c r="I136" i="1"/>
  <c r="H136" i="1"/>
  <c r="G136" i="1"/>
  <c r="D136" i="1"/>
  <c r="C136" i="1"/>
  <c r="C135" i="1" s="1"/>
  <c r="C134" i="1" s="1"/>
  <c r="D135" i="1"/>
  <c r="D134" i="1"/>
  <c r="J133" i="1"/>
  <c r="I133" i="1"/>
  <c r="E133" i="1"/>
  <c r="F133" i="1" s="1"/>
  <c r="I132" i="1"/>
  <c r="J132" i="1" s="1"/>
  <c r="E132" i="1"/>
  <c r="F132" i="1" s="1"/>
  <c r="I131" i="1"/>
  <c r="E131" i="1"/>
  <c r="F131" i="1" s="1"/>
  <c r="I130" i="1"/>
  <c r="E130" i="1"/>
  <c r="H129" i="1"/>
  <c r="H113" i="1" s="1"/>
  <c r="G129" i="1"/>
  <c r="E129" i="1"/>
  <c r="F129" i="1" s="1"/>
  <c r="D129" i="1"/>
  <c r="C129" i="1"/>
  <c r="I128" i="1"/>
  <c r="J128" i="1" s="1"/>
  <c r="E128" i="1"/>
  <c r="F128" i="1" s="1"/>
  <c r="I127" i="1"/>
  <c r="J127" i="1" s="1"/>
  <c r="E127" i="1"/>
  <c r="F127" i="1" s="1"/>
  <c r="I126" i="1"/>
  <c r="J126" i="1" s="1"/>
  <c r="F126" i="1"/>
  <c r="E126" i="1"/>
  <c r="I125" i="1"/>
  <c r="J125" i="1" s="1"/>
  <c r="E125" i="1"/>
  <c r="F125" i="1" s="1"/>
  <c r="I124" i="1"/>
  <c r="J124" i="1" s="1"/>
  <c r="E124" i="1"/>
  <c r="F124" i="1" s="1"/>
  <c r="I123" i="1"/>
  <c r="J123" i="1" s="1"/>
  <c r="E123" i="1"/>
  <c r="F123" i="1" s="1"/>
  <c r="I122" i="1"/>
  <c r="J122" i="1" s="1"/>
  <c r="F122" i="1"/>
  <c r="E122" i="1"/>
  <c r="I121" i="1"/>
  <c r="J121" i="1" s="1"/>
  <c r="E121" i="1"/>
  <c r="F121" i="1" s="1"/>
  <c r="I120" i="1"/>
  <c r="J120" i="1" s="1"/>
  <c r="E120" i="1"/>
  <c r="F120" i="1" s="1"/>
  <c r="I119" i="1"/>
  <c r="J119" i="1" s="1"/>
  <c r="E119" i="1"/>
  <c r="F119" i="1" s="1"/>
  <c r="I118" i="1"/>
  <c r="J118" i="1" s="1"/>
  <c r="F118" i="1"/>
  <c r="E118" i="1"/>
  <c r="H117" i="1"/>
  <c r="G117" i="1"/>
  <c r="G113" i="1" s="1"/>
  <c r="D117" i="1"/>
  <c r="D113" i="1" s="1"/>
  <c r="C117" i="1"/>
  <c r="I116" i="1"/>
  <c r="J116" i="1" s="1"/>
  <c r="E116" i="1"/>
  <c r="F116" i="1" s="1"/>
  <c r="I115" i="1"/>
  <c r="E115" i="1"/>
  <c r="E114" i="1" s="1"/>
  <c r="H114" i="1"/>
  <c r="G114" i="1"/>
  <c r="D114" i="1"/>
  <c r="C114" i="1"/>
  <c r="C113" i="1" s="1"/>
  <c r="J112" i="1"/>
  <c r="I112" i="1"/>
  <c r="E112" i="1"/>
  <c r="F112" i="1" s="1"/>
  <c r="I111" i="1"/>
  <c r="J111" i="1" s="1"/>
  <c r="E111" i="1"/>
  <c r="I110" i="1"/>
  <c r="J110" i="1" s="1"/>
  <c r="H110" i="1"/>
  <c r="G110" i="1"/>
  <c r="D110" i="1"/>
  <c r="C110" i="1"/>
  <c r="J109" i="1"/>
  <c r="I109" i="1"/>
  <c r="E109" i="1"/>
  <c r="F109" i="1" s="1"/>
  <c r="I108" i="1"/>
  <c r="J108" i="1" s="1"/>
  <c r="E108" i="1"/>
  <c r="F108" i="1" s="1"/>
  <c r="I107" i="1"/>
  <c r="H107" i="1"/>
  <c r="G107" i="1"/>
  <c r="G89" i="1" s="1"/>
  <c r="D107" i="1"/>
  <c r="C107" i="1"/>
  <c r="J106" i="1"/>
  <c r="I106" i="1"/>
  <c r="E106" i="1"/>
  <c r="J105" i="1"/>
  <c r="I105" i="1"/>
  <c r="F105" i="1"/>
  <c r="E105" i="1"/>
  <c r="I104" i="1"/>
  <c r="I103" i="1" s="1"/>
  <c r="F104" i="1"/>
  <c r="E104" i="1"/>
  <c r="J103" i="1"/>
  <c r="H103" i="1"/>
  <c r="H89" i="1" s="1"/>
  <c r="G103" i="1"/>
  <c r="F103" i="1"/>
  <c r="E103" i="1"/>
  <c r="D103" i="1"/>
  <c r="C103" i="1"/>
  <c r="J102" i="1"/>
  <c r="I102" i="1"/>
  <c r="F102" i="1"/>
  <c r="E102" i="1"/>
  <c r="J101" i="1"/>
  <c r="I101" i="1"/>
  <c r="F101" i="1"/>
  <c r="E101" i="1"/>
  <c r="J100" i="1"/>
  <c r="I100" i="1"/>
  <c r="F100" i="1"/>
  <c r="E100" i="1"/>
  <c r="J99" i="1"/>
  <c r="I99" i="1"/>
  <c r="F99" i="1"/>
  <c r="E99" i="1"/>
  <c r="J98" i="1"/>
  <c r="I98" i="1"/>
  <c r="F98" i="1"/>
  <c r="E98" i="1"/>
  <c r="J97" i="1"/>
  <c r="I97" i="1"/>
  <c r="I96" i="1" s="1"/>
  <c r="F97" i="1"/>
  <c r="E97" i="1"/>
  <c r="J96" i="1"/>
  <c r="H96" i="1"/>
  <c r="G96" i="1"/>
  <c r="E96" i="1"/>
  <c r="F96" i="1" s="1"/>
  <c r="D96" i="1"/>
  <c r="C96" i="1"/>
  <c r="J95" i="1"/>
  <c r="I95" i="1"/>
  <c r="F95" i="1"/>
  <c r="E95" i="1"/>
  <c r="I94" i="1"/>
  <c r="J94" i="1" s="1"/>
  <c r="F94" i="1"/>
  <c r="E94" i="1"/>
  <c r="J93" i="1"/>
  <c r="I93" i="1"/>
  <c r="F93" i="1"/>
  <c r="E93" i="1"/>
  <c r="I92" i="1"/>
  <c r="J92" i="1" s="1"/>
  <c r="F92" i="1"/>
  <c r="E92" i="1"/>
  <c r="J91" i="1"/>
  <c r="I91" i="1"/>
  <c r="E91" i="1"/>
  <c r="I90" i="1"/>
  <c r="J90" i="1" s="1"/>
  <c r="H90" i="1"/>
  <c r="G90" i="1"/>
  <c r="D90" i="1"/>
  <c r="C90" i="1"/>
  <c r="C89" i="1" s="1"/>
  <c r="D89" i="1"/>
  <c r="I88" i="1"/>
  <c r="J88" i="1" s="1"/>
  <c r="F88" i="1"/>
  <c r="E88" i="1"/>
  <c r="J87" i="1"/>
  <c r="I87" i="1"/>
  <c r="F87" i="1"/>
  <c r="E87" i="1"/>
  <c r="I86" i="1"/>
  <c r="I85" i="1" s="1"/>
  <c r="F86" i="1"/>
  <c r="E86" i="1"/>
  <c r="J85" i="1"/>
  <c r="H85" i="1"/>
  <c r="G85" i="1"/>
  <c r="E85" i="1"/>
  <c r="D85" i="1"/>
  <c r="C85" i="1"/>
  <c r="I84" i="1"/>
  <c r="J84" i="1" s="1"/>
  <c r="E84" i="1"/>
  <c r="F84" i="1" s="1"/>
  <c r="I83" i="1"/>
  <c r="J83" i="1" s="1"/>
  <c r="E83" i="1"/>
  <c r="F83" i="1" s="1"/>
  <c r="I82" i="1"/>
  <c r="E82" i="1"/>
  <c r="F82" i="1" s="1"/>
  <c r="H81" i="1"/>
  <c r="H54" i="1" s="1"/>
  <c r="G81" i="1"/>
  <c r="E81" i="1"/>
  <c r="F81" i="1" s="1"/>
  <c r="D81" i="1"/>
  <c r="C81" i="1"/>
  <c r="I80" i="1"/>
  <c r="J80" i="1" s="1"/>
  <c r="E80" i="1"/>
  <c r="F80" i="1" s="1"/>
  <c r="I79" i="1"/>
  <c r="J79" i="1" s="1"/>
  <c r="E79" i="1"/>
  <c r="F79" i="1" s="1"/>
  <c r="I78" i="1"/>
  <c r="J78" i="1" s="1"/>
  <c r="E78" i="1"/>
  <c r="F78" i="1" s="1"/>
  <c r="I77" i="1"/>
  <c r="J77" i="1" s="1"/>
  <c r="E77" i="1"/>
  <c r="F77" i="1" s="1"/>
  <c r="I76" i="1"/>
  <c r="J76" i="1" s="1"/>
  <c r="E76" i="1"/>
  <c r="F76" i="1" s="1"/>
  <c r="I75" i="1"/>
  <c r="J75" i="1" s="1"/>
  <c r="E75" i="1"/>
  <c r="F75" i="1" s="1"/>
  <c r="I74" i="1"/>
  <c r="J74" i="1" s="1"/>
  <c r="E74" i="1"/>
  <c r="F74" i="1" s="1"/>
  <c r="I73" i="1"/>
  <c r="J73" i="1" s="1"/>
  <c r="E73" i="1"/>
  <c r="F73" i="1" s="1"/>
  <c r="I72" i="1"/>
  <c r="J72" i="1" s="1"/>
  <c r="E72" i="1"/>
  <c r="H71" i="1"/>
  <c r="G71" i="1"/>
  <c r="D71" i="1"/>
  <c r="C71" i="1"/>
  <c r="I70" i="1"/>
  <c r="J70" i="1" s="1"/>
  <c r="E70" i="1"/>
  <c r="F70" i="1" s="1"/>
  <c r="I69" i="1"/>
  <c r="J69" i="1" s="1"/>
  <c r="E69" i="1"/>
  <c r="H68" i="1"/>
  <c r="G68" i="1"/>
  <c r="D68" i="1"/>
  <c r="C68" i="1"/>
  <c r="I67" i="1"/>
  <c r="J67" i="1" s="1"/>
  <c r="E67" i="1"/>
  <c r="F67" i="1" s="1"/>
  <c r="I66" i="1"/>
  <c r="J66" i="1" s="1"/>
  <c r="E66" i="1"/>
  <c r="I65" i="1"/>
  <c r="J65" i="1" s="1"/>
  <c r="H65" i="1"/>
  <c r="G65" i="1"/>
  <c r="D65" i="1"/>
  <c r="C65" i="1"/>
  <c r="I64" i="1"/>
  <c r="J64" i="1" s="1"/>
  <c r="E64" i="1"/>
  <c r="F64" i="1" s="1"/>
  <c r="I63" i="1"/>
  <c r="J63" i="1" s="1"/>
  <c r="E63" i="1"/>
  <c r="H62" i="1"/>
  <c r="G62" i="1"/>
  <c r="D62" i="1"/>
  <c r="D54" i="1" s="1"/>
  <c r="C62" i="1"/>
  <c r="I61" i="1"/>
  <c r="J61" i="1" s="1"/>
  <c r="E61" i="1"/>
  <c r="F61" i="1" s="1"/>
  <c r="I60" i="1"/>
  <c r="J60" i="1" s="1"/>
  <c r="E60" i="1"/>
  <c r="F60" i="1" s="1"/>
  <c r="I59" i="1"/>
  <c r="E59" i="1"/>
  <c r="I58" i="1"/>
  <c r="J58" i="1" s="1"/>
  <c r="E58" i="1"/>
  <c r="F58" i="1" s="1"/>
  <c r="I57" i="1"/>
  <c r="J57" i="1" s="1"/>
  <c r="E57" i="1"/>
  <c r="I56" i="1"/>
  <c r="J56" i="1" s="1"/>
  <c r="E56" i="1"/>
  <c r="F56" i="1" s="1"/>
  <c r="I55" i="1"/>
  <c r="J55" i="1" s="1"/>
  <c r="H55" i="1"/>
  <c r="G55" i="1"/>
  <c r="D55" i="1"/>
  <c r="C55" i="1"/>
  <c r="G54" i="1"/>
  <c r="G8" i="1" s="1"/>
  <c r="I53" i="1"/>
  <c r="J53" i="1" s="1"/>
  <c r="E53" i="1"/>
  <c r="F53" i="1" s="1"/>
  <c r="I52" i="1"/>
  <c r="J52" i="1" s="1"/>
  <c r="E52" i="1"/>
  <c r="F52" i="1" s="1"/>
  <c r="I51" i="1"/>
  <c r="E51" i="1"/>
  <c r="F51" i="1" s="1"/>
  <c r="H50" i="1"/>
  <c r="G50" i="1"/>
  <c r="D50" i="1"/>
  <c r="C50" i="1"/>
  <c r="I49" i="1"/>
  <c r="J49" i="1" s="1"/>
  <c r="E49" i="1"/>
  <c r="F49" i="1" s="1"/>
  <c r="I48" i="1"/>
  <c r="J48" i="1" s="1"/>
  <c r="E48" i="1"/>
  <c r="F48" i="1" s="1"/>
  <c r="I47" i="1"/>
  <c r="J47" i="1" s="1"/>
  <c r="E47" i="1"/>
  <c r="F47" i="1" s="1"/>
  <c r="I46" i="1"/>
  <c r="E46" i="1"/>
  <c r="F46" i="1" s="1"/>
  <c r="H45" i="1"/>
  <c r="G45" i="1"/>
  <c r="D45" i="1"/>
  <c r="C45" i="1"/>
  <c r="I44" i="1"/>
  <c r="J44" i="1" s="1"/>
  <c r="E44" i="1"/>
  <c r="F44" i="1" s="1"/>
  <c r="I43" i="1"/>
  <c r="J43" i="1" s="1"/>
  <c r="E43" i="1"/>
  <c r="F43" i="1" s="1"/>
  <c r="I42" i="1"/>
  <c r="J42" i="1" s="1"/>
  <c r="E42" i="1"/>
  <c r="F42" i="1" s="1"/>
  <c r="I41" i="1"/>
  <c r="E41" i="1"/>
  <c r="F41" i="1" s="1"/>
  <c r="H40" i="1"/>
  <c r="G40" i="1"/>
  <c r="D40" i="1"/>
  <c r="C40" i="1"/>
  <c r="I39" i="1"/>
  <c r="J39" i="1" s="1"/>
  <c r="E39" i="1"/>
  <c r="F39" i="1" s="1"/>
  <c r="I38" i="1"/>
  <c r="J38" i="1" s="1"/>
  <c r="E38" i="1"/>
  <c r="F38" i="1" s="1"/>
  <c r="I37" i="1"/>
  <c r="J37" i="1" s="1"/>
  <c r="E37" i="1"/>
  <c r="F37" i="1" s="1"/>
  <c r="I36" i="1"/>
  <c r="J36" i="1" s="1"/>
  <c r="E36" i="1"/>
  <c r="F36" i="1" s="1"/>
  <c r="I35" i="1"/>
  <c r="J35" i="1" s="1"/>
  <c r="E35" i="1"/>
  <c r="F35" i="1" s="1"/>
  <c r="I34" i="1"/>
  <c r="J34" i="1" s="1"/>
  <c r="E34" i="1"/>
  <c r="F34" i="1" s="1"/>
  <c r="I33" i="1"/>
  <c r="J33" i="1" s="1"/>
  <c r="E33" i="1"/>
  <c r="F33" i="1" s="1"/>
  <c r="I32" i="1"/>
  <c r="E32" i="1"/>
  <c r="F32" i="1" s="1"/>
  <c r="H31" i="1"/>
  <c r="G31" i="1"/>
  <c r="E31" i="1"/>
  <c r="F31" i="1" s="1"/>
  <c r="D31" i="1"/>
  <c r="C31" i="1"/>
  <c r="I30" i="1"/>
  <c r="E30" i="1"/>
  <c r="I29" i="1"/>
  <c r="J29" i="1" s="1"/>
  <c r="E29" i="1"/>
  <c r="F29" i="1" s="1"/>
  <c r="I28" i="1"/>
  <c r="J28" i="1" s="1"/>
  <c r="E28" i="1"/>
  <c r="F28" i="1" s="1"/>
  <c r="I27" i="1"/>
  <c r="J27" i="1" s="1"/>
  <c r="E27" i="1"/>
  <c r="F27" i="1" s="1"/>
  <c r="I26" i="1"/>
  <c r="C26" i="1"/>
  <c r="E26" i="1" s="1"/>
  <c r="H25" i="1"/>
  <c r="G25" i="1"/>
  <c r="D25" i="1"/>
  <c r="C25" i="1"/>
  <c r="I24" i="1"/>
  <c r="J24" i="1" s="1"/>
  <c r="F24" i="1"/>
  <c r="E24" i="1"/>
  <c r="J23" i="1"/>
  <c r="I23" i="1"/>
  <c r="E23" i="1"/>
  <c r="F23" i="1" s="1"/>
  <c r="I22" i="1"/>
  <c r="J22" i="1" s="1"/>
  <c r="F22" i="1"/>
  <c r="E22" i="1"/>
  <c r="J21" i="1"/>
  <c r="I21" i="1"/>
  <c r="E21" i="1"/>
  <c r="F21" i="1" s="1"/>
  <c r="I20" i="1"/>
  <c r="J20" i="1" s="1"/>
  <c r="F20" i="1"/>
  <c r="E20" i="1"/>
  <c r="J19" i="1"/>
  <c r="I19" i="1"/>
  <c r="E19" i="1"/>
  <c r="F19" i="1" s="1"/>
  <c r="I18" i="1"/>
  <c r="I16" i="1" s="1"/>
  <c r="J16" i="1" s="1"/>
  <c r="F18" i="1"/>
  <c r="E18" i="1"/>
  <c r="J17" i="1"/>
  <c r="I17" i="1"/>
  <c r="E17" i="1"/>
  <c r="E16" i="1" s="1"/>
  <c r="F16" i="1" s="1"/>
  <c r="H16" i="1"/>
  <c r="H9" i="1" s="1"/>
  <c r="H8" i="1" s="1"/>
  <c r="G16" i="1"/>
  <c r="D16" i="1"/>
  <c r="C16" i="1"/>
  <c r="I15" i="1"/>
  <c r="J15" i="1" s="1"/>
  <c r="F15" i="1"/>
  <c r="E15" i="1"/>
  <c r="J14" i="1"/>
  <c r="I14" i="1"/>
  <c r="E14" i="1"/>
  <c r="F14" i="1" s="1"/>
  <c r="I13" i="1"/>
  <c r="J13" i="1" s="1"/>
  <c r="F13" i="1"/>
  <c r="E13" i="1"/>
  <c r="J12" i="1"/>
  <c r="I12" i="1"/>
  <c r="E12" i="1"/>
  <c r="F12" i="1" s="1"/>
  <c r="I11" i="1"/>
  <c r="I10" i="1" s="1"/>
  <c r="F11" i="1"/>
  <c r="E11" i="1"/>
  <c r="H10" i="1"/>
  <c r="G10" i="1"/>
  <c r="E10" i="1"/>
  <c r="F10" i="1" s="1"/>
  <c r="D10" i="1"/>
  <c r="D9" i="1" s="1"/>
  <c r="D8" i="1" s="1"/>
  <c r="C10" i="1"/>
  <c r="G9" i="1"/>
  <c r="I9" i="1" l="1"/>
  <c r="I45" i="1"/>
  <c r="J45" i="1" s="1"/>
  <c r="J46" i="1"/>
  <c r="F111" i="1"/>
  <c r="E110" i="1"/>
  <c r="F110" i="1" s="1"/>
  <c r="J143" i="1"/>
  <c r="I142" i="1"/>
  <c r="D163" i="1"/>
  <c r="E50" i="1"/>
  <c r="F50" i="1" s="1"/>
  <c r="I62" i="1"/>
  <c r="E90" i="1"/>
  <c r="F91" i="1"/>
  <c r="J136" i="1"/>
  <c r="J159" i="1"/>
  <c r="I158" i="1"/>
  <c r="R75" i="2"/>
  <c r="F14" i="2"/>
  <c r="G14" i="2" s="1"/>
  <c r="G163" i="1"/>
  <c r="I40" i="1"/>
  <c r="J40" i="1" s="1"/>
  <c r="J41" i="1"/>
  <c r="I68" i="1"/>
  <c r="J68" i="1" s="1"/>
  <c r="F114" i="1"/>
  <c r="E117" i="1"/>
  <c r="F117" i="1" s="1"/>
  <c r="T74" i="2"/>
  <c r="F25" i="2"/>
  <c r="G25" i="2" s="1"/>
  <c r="J10" i="1"/>
  <c r="C9" i="1"/>
  <c r="E45" i="1"/>
  <c r="F45" i="1" s="1"/>
  <c r="E68" i="1"/>
  <c r="F68" i="1" s="1"/>
  <c r="F69" i="1"/>
  <c r="I71" i="1"/>
  <c r="J71" i="1" s="1"/>
  <c r="F85" i="1"/>
  <c r="I129" i="1"/>
  <c r="J129" i="1" s="1"/>
  <c r="J131" i="1"/>
  <c r="E143" i="1"/>
  <c r="F153" i="1"/>
  <c r="E152" i="1"/>
  <c r="F152" i="1" s="1"/>
  <c r="R73" i="2"/>
  <c r="R76" i="2" s="1"/>
  <c r="F12" i="2"/>
  <c r="E39" i="2"/>
  <c r="F39" i="2"/>
  <c r="F63" i="1"/>
  <c r="E62" i="1"/>
  <c r="F62" i="1" s="1"/>
  <c r="C148" i="1"/>
  <c r="J162" i="1"/>
  <c r="I161" i="1"/>
  <c r="E55" i="1"/>
  <c r="F57" i="1"/>
  <c r="F66" i="1"/>
  <c r="E65" i="1"/>
  <c r="F65" i="1" s="1"/>
  <c r="I50" i="1"/>
  <c r="J50" i="1" s="1"/>
  <c r="J51" i="1"/>
  <c r="C54" i="1"/>
  <c r="F72" i="1"/>
  <c r="E71" i="1"/>
  <c r="F71" i="1" s="1"/>
  <c r="I81" i="1"/>
  <c r="J81" i="1" s="1"/>
  <c r="J82" i="1"/>
  <c r="J107" i="1"/>
  <c r="O34" i="2"/>
  <c r="T72" i="2"/>
  <c r="T76" i="2" s="1"/>
  <c r="F8" i="2"/>
  <c r="F23" i="2"/>
  <c r="F26" i="1"/>
  <c r="E25" i="1"/>
  <c r="F25" i="1" s="1"/>
  <c r="I31" i="1"/>
  <c r="J31" i="1" s="1"/>
  <c r="J32" i="1"/>
  <c r="F161" i="1"/>
  <c r="I25" i="1"/>
  <c r="J25" i="1" s="1"/>
  <c r="J26" i="1"/>
  <c r="E40" i="1"/>
  <c r="F40" i="1" s="1"/>
  <c r="T66" i="2"/>
  <c r="I89" i="1"/>
  <c r="J89" i="1" s="1"/>
  <c r="E107" i="1"/>
  <c r="F107" i="1" s="1"/>
  <c r="I114" i="1"/>
  <c r="J144" i="1"/>
  <c r="E150" i="1"/>
  <c r="M147" i="2"/>
  <c r="O68" i="2"/>
  <c r="F24" i="2"/>
  <c r="G24" i="2" s="1"/>
  <c r="T73" i="2"/>
  <c r="D185" i="2"/>
  <c r="D191" i="2" s="1"/>
  <c r="C195" i="2" s="1"/>
  <c r="J11" i="1"/>
  <c r="J18" i="1"/>
  <c r="J86" i="1"/>
  <c r="I117" i="1"/>
  <c r="J117" i="1" s="1"/>
  <c r="I138" i="1"/>
  <c r="J138" i="1" s="1"/>
  <c r="F158" i="1"/>
  <c r="E37" i="2"/>
  <c r="J150" i="1"/>
  <c r="I153" i="1"/>
  <c r="E157" i="1"/>
  <c r="F157" i="1" s="1"/>
  <c r="E160" i="1"/>
  <c r="F160" i="1" s="1"/>
  <c r="S66" i="2"/>
  <c r="D147" i="2"/>
  <c r="F17" i="1"/>
  <c r="H163" i="1"/>
  <c r="J149" i="1"/>
  <c r="F40" i="2"/>
  <c r="B191" i="2"/>
  <c r="B195" i="2" s="1"/>
  <c r="E155" i="1"/>
  <c r="F155" i="1" s="1"/>
  <c r="J104" i="1"/>
  <c r="E136" i="1"/>
  <c r="D40" i="2"/>
  <c r="F26" i="2"/>
  <c r="G26" i="2" s="1"/>
  <c r="J9" i="1" l="1"/>
  <c r="E149" i="1"/>
  <c r="F150" i="1"/>
  <c r="J158" i="1"/>
  <c r="I157" i="1"/>
  <c r="J157" i="1" s="1"/>
  <c r="J153" i="1"/>
  <c r="I152" i="1"/>
  <c r="J142" i="1"/>
  <c r="I141" i="1"/>
  <c r="J141" i="1" s="1"/>
  <c r="E9" i="1"/>
  <c r="E142" i="1"/>
  <c r="F143" i="1"/>
  <c r="I135" i="1"/>
  <c r="F136" i="1"/>
  <c r="E135" i="1"/>
  <c r="E147" i="2"/>
  <c r="D177" i="2"/>
  <c r="E113" i="1"/>
  <c r="F113" i="1" s="1"/>
  <c r="E40" i="2"/>
  <c r="G38" i="2"/>
  <c r="G36" i="2"/>
  <c r="I113" i="1"/>
  <c r="J113" i="1" s="1"/>
  <c r="J114" i="1"/>
  <c r="C8" i="1"/>
  <c r="C163" i="1" s="1"/>
  <c r="F55" i="1"/>
  <c r="E54" i="1"/>
  <c r="F54" i="1" s="1"/>
  <c r="G39" i="2"/>
  <c r="E89" i="1"/>
  <c r="F89" i="1" s="1"/>
  <c r="F90" i="1"/>
  <c r="G37" i="2"/>
  <c r="F31" i="2"/>
  <c r="G31" i="2" s="1"/>
  <c r="G23" i="2"/>
  <c r="J161" i="1"/>
  <c r="I160" i="1"/>
  <c r="J160" i="1" s="1"/>
  <c r="G12" i="2"/>
  <c r="F19" i="2"/>
  <c r="G19" i="2" s="1"/>
  <c r="J62" i="1"/>
  <c r="I54" i="1"/>
  <c r="J54" i="1" s="1"/>
  <c r="M177" i="2"/>
  <c r="N147" i="2"/>
  <c r="F142" i="1" l="1"/>
  <c r="E141" i="1"/>
  <c r="F141" i="1" s="1"/>
  <c r="E8" i="1"/>
  <c r="F8" i="1" s="1"/>
  <c r="F9" i="1"/>
  <c r="F149" i="1"/>
  <c r="E148" i="1"/>
  <c r="I134" i="1"/>
  <c r="J134" i="1" s="1"/>
  <c r="J135" i="1"/>
  <c r="O147" i="2"/>
  <c r="N177" i="2"/>
  <c r="O177" i="2" s="1"/>
  <c r="F147" i="2"/>
  <c r="E177" i="2"/>
  <c r="F177" i="2" s="1"/>
  <c r="F135" i="1"/>
  <c r="E134" i="1"/>
  <c r="F134" i="1" s="1"/>
  <c r="J152" i="1"/>
  <c r="I148" i="1"/>
  <c r="I8" i="1"/>
  <c r="J8" i="1" s="1"/>
  <c r="E163" i="1" l="1"/>
  <c r="F163" i="1" s="1"/>
  <c r="F148" i="1"/>
  <c r="J148" i="1"/>
  <c r="I163" i="1"/>
  <c r="J163" i="1" s="1"/>
</calcChain>
</file>

<file path=xl/sharedStrings.xml><?xml version="1.0" encoding="utf-8"?>
<sst xmlns="http://schemas.openxmlformats.org/spreadsheetml/2006/main" count="617" uniqueCount="268">
  <si>
    <t>CODE BUDGETAIRE</t>
  </si>
  <si>
    <t>INSTITUTIONS</t>
  </si>
  <si>
    <t>EFFECTIF Mai 2024</t>
  </si>
  <si>
    <t>EFFECTIF Mai 2025</t>
  </si>
  <si>
    <t>variation</t>
  </si>
  <si>
    <t>MASSE SALARIALE Mai 2024</t>
  </si>
  <si>
    <t>MASSE SALARIALE  Mai 2025</t>
  </si>
  <si>
    <t>POUVOIR EXECUTIF</t>
  </si>
  <si>
    <t>SECTEUR ECONOMIQUE</t>
  </si>
  <si>
    <t xml:space="preserve"> MINISTERE DE LA PLANIFICATION ET DE LA COOPERATION EXTERNE</t>
  </si>
  <si>
    <t>BUREAU MINISTRE</t>
  </si>
  <si>
    <t>DIRECTION GENERALE DES SERVICES INTERNES</t>
  </si>
  <si>
    <t>CTPEA</t>
  </si>
  <si>
    <t>CONSEIL NATIONAL DES COOPERATIVES</t>
  </si>
  <si>
    <t>CENTRE NATIONAL DE L'INFORMATION GEO-SPATIALE</t>
  </si>
  <si>
    <t>MINISTERE DE L'ECONOMIE ET DES FINANCES</t>
  </si>
  <si>
    <t>ECOLE NATIONALE D'ADMINISTRATION FINANCIERE</t>
  </si>
  <si>
    <t>INSTITUT HAITIEN DE STATISTIQUE ET D'INFORMATIQUE</t>
  </si>
  <si>
    <t>DIRECTION GENERALE DU BUDGET</t>
  </si>
  <si>
    <t>DIRECTION GENERALE DES IMPOTS</t>
  </si>
  <si>
    <t>ADMINISTRATION GENERALE DES DOUANES</t>
  </si>
  <si>
    <t>INSPECTION GENERALE DES FINANCES</t>
  </si>
  <si>
    <t xml:space="preserve">MINISTERE DE L'AGRICULTURE DES RESSOURCES NATURELLES ET DU DEVELOPPEMENT RURAL </t>
  </si>
  <si>
    <t>ORGANISME DE DEV. DE LA VALLEE DE L'ARTIBONITE</t>
  </si>
  <si>
    <t>INSTITUT NATIONAL DE REFORME AGRAIRE</t>
  </si>
  <si>
    <t>INSTITUT NATIONAL DU CAFÉ HAITIEN</t>
  </si>
  <si>
    <t>MINISTERE DES TRAVAUX PUBLICS, TRANSPORTS ET COMMUNICATIONS</t>
  </si>
  <si>
    <t>LNBTP</t>
  </si>
  <si>
    <t>OFFICE NATIONAL DU CADASTRE</t>
  </si>
  <si>
    <t>SERVICE MARITIME ET DE NAVIGATION</t>
  </si>
  <si>
    <t>CONSEIL NATIONAL DES TELECOMUNICATIONS</t>
  </si>
  <si>
    <t>BUREAU DES MINES ET DE L'ENERGIE</t>
  </si>
  <si>
    <t>DINEPA</t>
  </si>
  <si>
    <t>MINISTERE COMMERCE ET DE L'INDUSTRIE</t>
  </si>
  <si>
    <t>OFFICE DES POSTES</t>
  </si>
  <si>
    <t>DIRECTION GENERALE DES ZONES FRANCHES</t>
  </si>
  <si>
    <t>MINISTERE DE L'ENVIRONNEMENT</t>
  </si>
  <si>
    <t>AGENCE NATIONALE DES AIRES PROTEGEES</t>
  </si>
  <si>
    <t>SERVICE NATIONAL DE GESTION DES RESIDUS SOLIDES</t>
  </si>
  <si>
    <t>MINISTERE DU TOURISME ET DES INDUSTRIES CREATIVES</t>
  </si>
  <si>
    <t>ECOLE HOTELIERE</t>
  </si>
  <si>
    <t>SECTEUR POLITIQUE</t>
  </si>
  <si>
    <t>MINISTERE DE LA JUSTICE ET DE LA SECURITE PUBLIQUE</t>
  </si>
  <si>
    <t>UNITE CENTRALE DE RENSEIGNEMENTS FINANCIERS</t>
  </si>
  <si>
    <t>BUREAU DU SECRETAIRE D'ETAT A LA SECURITE PUBLIQUE</t>
  </si>
  <si>
    <t>-</t>
  </si>
  <si>
    <t>ECOLE DE LA MAJISTRATURE</t>
  </si>
  <si>
    <t>POLICE NATIONALE D'HAITI</t>
  </si>
  <si>
    <t>MINISTERE DES HAITIENS VIVANTS A L'ETRANGER</t>
  </si>
  <si>
    <t>MINISTERE DES AFFAIRES ETRANGERES</t>
  </si>
  <si>
    <t>LA PRESIDENCE</t>
  </si>
  <si>
    <t>BUREAU DU PRESIDENT</t>
  </si>
  <si>
    <t>ADMINISTRATION GENERALE</t>
  </si>
  <si>
    <t>BUREAU DU PREMIER MINISTRE</t>
  </si>
  <si>
    <t>BUREAU  1ER MINISTRE</t>
  </si>
  <si>
    <t>CONSEIL DE MODERNISATION DES ENTREPRISES PUBLIQUES</t>
  </si>
  <si>
    <t>COMMISSION NATIONALE DE LUTTE CONTRE LA DROGUE</t>
  </si>
  <si>
    <t>BUREAU DE L'ORDONNATEUR NATIONAL</t>
  </si>
  <si>
    <t>COMMISSION NATIONALE INTERIMAIRE DE PASSATION DE MARCHÉS</t>
  </si>
  <si>
    <t>BUR. DE COORD. SUIVI DES ACC. C/Z</t>
  </si>
  <si>
    <t>CEFOPAFOP</t>
  </si>
  <si>
    <t>BUREAU DE GESTION DES MILITAIRES DEMOBILISES</t>
  </si>
  <si>
    <t>MINISTERE DE L'INTERIEUR ET DES COLLECTIVITES TERRITORIALES</t>
  </si>
  <si>
    <t>DIRECTION GENERALE DE LA PROTECTION CIVILE</t>
  </si>
  <si>
    <t>MINISTERE DE LA DEFENSE NATIONALE</t>
  </si>
  <si>
    <t>DIRECTION GENERALE</t>
  </si>
  <si>
    <t>FORCES ARMEES D'HAITI</t>
  </si>
  <si>
    <t>SECTEUR SOCIAL</t>
  </si>
  <si>
    <t>MINISTERE DE L'EDUCATION NATIONALE ET DE LA FORMATION PROFESSIONNELLE</t>
  </si>
  <si>
    <t>COMMISSION NATIONALE DE COOP. AVEC L' UNESCO</t>
  </si>
  <si>
    <t>INSTITUT NATIONAL FORMATION PROFESSIONNELLE</t>
  </si>
  <si>
    <t>OFFICE NATIONAL DE PARTENARIAT</t>
  </si>
  <si>
    <t>MINISTERE DES AFFAIRES SOCIALES ET DU TRAVAIL</t>
  </si>
  <si>
    <t>INSTITUT BIEN-ETRE SOCIAL &amp; DE RECHERCHES</t>
  </si>
  <si>
    <t>EPPLS</t>
  </si>
  <si>
    <t>OFFICE NATIONAL DE LA MIGRATION</t>
  </si>
  <si>
    <t>BUREAU DU SECRETAIRE D'ETAT POUR L'INTEGRATION DES PERSONNES HANDICAPEES</t>
  </si>
  <si>
    <t>MINISTERE DE LA SANTE PUBLIQUE ET DE LA POPULATION</t>
  </si>
  <si>
    <t>CENTRE AMBULANCIER NATIONAL</t>
  </si>
  <si>
    <t>MINISTERE A LA CONDITION FEMININE ET AUX DROITS DE LA FEMME</t>
  </si>
  <si>
    <t>MINISTERE DE LA JEUNESSE ET DES SPORTS ET DE L'ACTION CIVIQUE</t>
  </si>
  <si>
    <t>SECTEUR CULTUREL</t>
  </si>
  <si>
    <t>MINISTERE DES CULTES</t>
  </si>
  <si>
    <t>MINISTERE DE LA CULTURE</t>
  </si>
  <si>
    <t>ECOLE NATIONALE DES ARTS</t>
  </si>
  <si>
    <t>INSTITUT DE SAUVEGARDE DU PATRIMOINE NATIONAL</t>
  </si>
  <si>
    <t>THEATRE NATIONAL</t>
  </si>
  <si>
    <t>MUSEE DU PANTHEON NATIONAL</t>
  </si>
  <si>
    <t>BUREAU NATIONAL D'ETHNOLOGIE</t>
  </si>
  <si>
    <t>BIBLIOTHEQUE NATIONALE D'HAITI</t>
  </si>
  <si>
    <t>ARCHIVES NATIONALES D'HAITI</t>
  </si>
  <si>
    <t>DIRECTION NATIONALE DU LIVRE</t>
  </si>
  <si>
    <t>BUREAU HAITIEN DU DROIT D'AUTEUR</t>
  </si>
  <si>
    <t>MINISTERE DE LA COMMUNICATION</t>
  </si>
  <si>
    <t xml:space="preserve">DIRECTION GENERALE </t>
  </si>
  <si>
    <t>TELEVISION NATIONALE D'HAITI</t>
  </si>
  <si>
    <t>RADIO NATIONALE D'HAITI</t>
  </si>
  <si>
    <t>POUVOIR LEGISLATIF</t>
  </si>
  <si>
    <t>SENAT DE LA REPUBLIQUE</t>
  </si>
  <si>
    <t>ASSEMBLEE DES SENATEURS</t>
  </si>
  <si>
    <t>CHAMBRE DES DEPUTES</t>
  </si>
  <si>
    <t>SECRETARIAT GENERAL</t>
  </si>
  <si>
    <t>POUVOIR JUDICIAIRE</t>
  </si>
  <si>
    <t>CONSEIL SUPERIEUR DU POUVOIR JUDICIAIRE</t>
  </si>
  <si>
    <t>COUR DE CASSATION</t>
  </si>
  <si>
    <t>COUR D'APPEL</t>
  </si>
  <si>
    <t>TRIBUNAUX</t>
  </si>
  <si>
    <t>ORGANISMES INDEPENDANTS</t>
  </si>
  <si>
    <t>COUR SUPERIEURE DES COMPTES ET DU CONTENTIEUX ADMINISTRATIF</t>
  </si>
  <si>
    <t>CONSEIL DE LA COUR</t>
  </si>
  <si>
    <t>CONSEIL ELECTORAL</t>
  </si>
  <si>
    <t>OFFICE DE LA PROTECTION DU CITOYEN</t>
  </si>
  <si>
    <t>UNIVERSITE D'ETAT D'HAITI</t>
  </si>
  <si>
    <t>RECTORAT DE L'UNIVERSITE D'ETAT D'HAITI</t>
  </si>
  <si>
    <t>ACADEMIE DU CREOLE HAITIEN</t>
  </si>
  <si>
    <t>SECRETARIAT DE L'ACADEMIE DU CREOLE HAITIEN</t>
  </si>
  <si>
    <t>GRAND TOTAL</t>
  </si>
  <si>
    <t xml:space="preserve"> </t>
  </si>
  <si>
    <t>Catégories de fonctionnaires</t>
  </si>
  <si>
    <t>Tranche de salaire</t>
  </si>
  <si>
    <t>Effectif</t>
  </si>
  <si>
    <t>Masse salariale brute</t>
  </si>
  <si>
    <t>Effectif par catégorie de fonctionnaires   (Mai 2025)</t>
  </si>
  <si>
    <t>Personnel de Soutien</t>
  </si>
  <si>
    <t>Salaire Minimum</t>
  </si>
  <si>
    <t>Entité Administrative</t>
  </si>
  <si>
    <t>Cadre de 
Premier Rang</t>
  </si>
  <si>
    <t>Cadre
Décisionnel</t>
  </si>
  <si>
    <t>Personnel  Diplomé ou Certifié</t>
  </si>
  <si>
    <t>Grand 
Total</t>
  </si>
  <si>
    <t>Personnel Diplômé ou Certifié</t>
  </si>
  <si>
    <t>1111</t>
  </si>
  <si>
    <t>MPCE</t>
  </si>
  <si>
    <t>Cadre Décisionnel</t>
  </si>
  <si>
    <t>1112</t>
  </si>
  <si>
    <t>MEF</t>
  </si>
  <si>
    <t>Cadre de Premier Rang</t>
  </si>
  <si>
    <t>1113</t>
  </si>
  <si>
    <t>MARNDR</t>
  </si>
  <si>
    <t>1114</t>
  </si>
  <si>
    <t>MTPTC</t>
  </si>
  <si>
    <t>Total général</t>
  </si>
  <si>
    <t>1115</t>
  </si>
  <si>
    <t>MCI</t>
  </si>
  <si>
    <t>1116</t>
  </si>
  <si>
    <t>MDE</t>
  </si>
  <si>
    <t>Effectif Mai 2024</t>
  </si>
  <si>
    <t>Effectif Mai 2025</t>
  </si>
  <si>
    <t>Variation</t>
  </si>
  <si>
    <t>1117</t>
  </si>
  <si>
    <t>M. TOUR.</t>
  </si>
  <si>
    <t>1211</t>
  </si>
  <si>
    <t>MJSP</t>
  </si>
  <si>
    <t>1212</t>
  </si>
  <si>
    <t>MHAVE</t>
  </si>
  <si>
    <t>1213</t>
  </si>
  <si>
    <t>MAE</t>
  </si>
  <si>
    <t>1214</t>
  </si>
  <si>
    <t>PRESIDENCE</t>
  </si>
  <si>
    <t>1215</t>
  </si>
  <si>
    <t>PRIMATURE</t>
  </si>
  <si>
    <t>1216</t>
  </si>
  <si>
    <t>MICT</t>
  </si>
  <si>
    <t>1217</t>
  </si>
  <si>
    <t>DEFENSE</t>
  </si>
  <si>
    <t>1311</t>
  </si>
  <si>
    <t>MENFP</t>
  </si>
  <si>
    <t>1312</t>
  </si>
  <si>
    <t>MAST</t>
  </si>
  <si>
    <t>1313</t>
  </si>
  <si>
    <t>MSPP</t>
  </si>
  <si>
    <t>1314</t>
  </si>
  <si>
    <t>MCFDF</t>
  </si>
  <si>
    <t>Masse salariale Mai 2024</t>
  </si>
  <si>
    <t>Masse salariale Mai 2025</t>
  </si>
  <si>
    <t>1315</t>
  </si>
  <si>
    <t>MJSAC</t>
  </si>
  <si>
    <t>1411</t>
  </si>
  <si>
    <t>M. CULTES</t>
  </si>
  <si>
    <t>1412</t>
  </si>
  <si>
    <t>M. CULTURE</t>
  </si>
  <si>
    <t>1413</t>
  </si>
  <si>
    <t>M. COMM.</t>
  </si>
  <si>
    <t>2211</t>
  </si>
  <si>
    <t>SENAT</t>
  </si>
  <si>
    <t>2212</t>
  </si>
  <si>
    <t>CH. DEPUTES</t>
  </si>
  <si>
    <t>3211</t>
  </si>
  <si>
    <t>CSPJ</t>
  </si>
  <si>
    <t>4111</t>
  </si>
  <si>
    <t>CSCCA</t>
  </si>
  <si>
    <t>4211</t>
  </si>
  <si>
    <t>CEP</t>
  </si>
  <si>
    <t>4212</t>
  </si>
  <si>
    <t>OPC</t>
  </si>
  <si>
    <t>4311</t>
  </si>
  <si>
    <t>UEH</t>
  </si>
  <si>
    <t>Effectif de la fonction publique par catégorie et par sexe (Mai 2025)</t>
  </si>
  <si>
    <t>4411</t>
  </si>
  <si>
    <t>AKA</t>
  </si>
  <si>
    <t>Sexe</t>
  </si>
  <si>
    <t>CATEGORISATION</t>
  </si>
  <si>
    <t>F</t>
  </si>
  <si>
    <t>M</t>
  </si>
  <si>
    <t>Total Général</t>
  </si>
  <si>
    <t>% F</t>
  </si>
  <si>
    <t>% M</t>
  </si>
  <si>
    <t>% Total</t>
  </si>
  <si>
    <t>Cadre de premier rang</t>
  </si>
  <si>
    <t>Masse salariale par catégorie de fonctionnaires   (Mai 2025)</t>
  </si>
  <si>
    <t>Cadre décisionnel</t>
  </si>
  <si>
    <t>Personnel de soutien</t>
  </si>
  <si>
    <t>Personnel diplômé ou certifié</t>
  </si>
  <si>
    <t>Répartition des SEXE par tranche d'age</t>
  </si>
  <si>
    <t>Tranche d'age</t>
  </si>
  <si>
    <t>moins de 20 ans</t>
  </si>
  <si>
    <t>entre 20 et 29 ans</t>
  </si>
  <si>
    <t>entre 30 et 39 ans</t>
  </si>
  <si>
    <t>entre 40 et 49 ans</t>
  </si>
  <si>
    <t>entre 50 et 58 ans</t>
  </si>
  <si>
    <t>plus de 58 ans</t>
  </si>
  <si>
    <t>%F</t>
  </si>
  <si>
    <t>%M</t>
  </si>
  <si>
    <t>Age moyen par catégorie de fonctionnaires   (Mai 2025)</t>
  </si>
  <si>
    <t>Moyenne</t>
  </si>
  <si>
    <t>EFFECTIF</t>
  </si>
  <si>
    <t>% EFFECTIF</t>
  </si>
  <si>
    <t>MASSE SALARIALE</t>
  </si>
  <si>
    <t>% MASSE SAL.</t>
  </si>
  <si>
    <t>TOTAL</t>
  </si>
  <si>
    <t xml:space="preserve">                     </t>
  </si>
  <si>
    <t>Femmes</t>
  </si>
  <si>
    <t>Total</t>
  </si>
  <si>
    <t>Evolution de l'effectif des fonctionnaires (Mai 2025 vs. Mai 2024 )</t>
  </si>
  <si>
    <t>Evolution de la Masse salariale  des fonctionnaires Mai 2025 vs. Mai 2024 )</t>
  </si>
  <si>
    <t>%</t>
  </si>
  <si>
    <t>Grand Total</t>
  </si>
  <si>
    <t>Ministère / Catégorie d'employé</t>
  </si>
  <si>
    <t>1111 - MPCE</t>
  </si>
  <si>
    <t>1112 - MEF</t>
  </si>
  <si>
    <t>1113 - MARNDR</t>
  </si>
  <si>
    <t>1114 - MTPTC</t>
  </si>
  <si>
    <t>1115 - MCI</t>
  </si>
  <si>
    <t>1116 - MDE</t>
  </si>
  <si>
    <t>1117 - MTIC</t>
  </si>
  <si>
    <t>1211 - MJSP</t>
  </si>
  <si>
    <t>1212 - MHAVE</t>
  </si>
  <si>
    <t>1213 - MAE</t>
  </si>
  <si>
    <t>1214 - PRÉSIDENCE</t>
  </si>
  <si>
    <t>1215 - PRIMATURE</t>
  </si>
  <si>
    <t>1216 - MICT</t>
  </si>
  <si>
    <t>1217 - MDN</t>
  </si>
  <si>
    <t>1311 - MENFP</t>
  </si>
  <si>
    <t>1312 - MAST</t>
  </si>
  <si>
    <t>1313 - MSPP</t>
  </si>
  <si>
    <t>1314 - MCFDF</t>
  </si>
  <si>
    <t>1315 - MJSAC</t>
  </si>
  <si>
    <t>1411 - M.CULTES</t>
  </si>
  <si>
    <t>1412- M.CULTURE</t>
  </si>
  <si>
    <t>1413- M.COMMUNICATION</t>
  </si>
  <si>
    <t>2211 - SÉNAT</t>
  </si>
  <si>
    <t>2212 - CHAMBRE DES DÉPUTÉS</t>
  </si>
  <si>
    <t>3211 - CSPJ</t>
  </si>
  <si>
    <t>4111 - CSCCA</t>
  </si>
  <si>
    <t>4211 - CEP</t>
  </si>
  <si>
    <t>4212 - OPC</t>
  </si>
  <si>
    <t>4311 - UEH</t>
  </si>
  <si>
    <t>4411 - 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</si>
</sst>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_);\(0\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sz val="11"/>
      <name val="Calibri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7DEE8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DDEBF7"/>
      </patternFill>
    </fill>
    <fill>
      <patternFill patternType="solid">
        <fgColor rgb="FF8EA9DB"/>
        <bgColor rgb="FF000000"/>
      </patternFill>
    </fill>
    <fill>
      <patternFill patternType="solid">
        <fgColor rgb="FF8EA9DB"/>
        <bgColor rgb="FFD9E1F2"/>
      </patternFill>
    </fill>
    <fill>
      <patternFill patternType="solid">
        <fgColor rgb="FFBDD7EE"/>
        <bgColor rgb="FFDDEBF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9BC2E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rgb="FF9BC2E6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9BC2E6"/>
      </bottom>
      <diagonal/>
    </border>
    <border>
      <left/>
      <right style="medium">
        <color indexed="64"/>
      </right>
      <top style="medium">
        <color indexed="64"/>
      </top>
      <bottom style="thin">
        <color rgb="FF9BC2E6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thin">
        <color rgb="FF9BC2E6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rgb="FF9BC2E6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0" fontId="1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/>
    <xf numFmtId="3" fontId="5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right" vertical="center"/>
    </xf>
    <xf numFmtId="3" fontId="4" fillId="3" borderId="6" xfId="0" applyNumberFormat="1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164" fontId="7" fillId="3" borderId="7" xfId="2" applyNumberFormat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left" vertical="center" wrapText="1"/>
    </xf>
    <xf numFmtId="3" fontId="7" fillId="4" borderId="2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164" fontId="7" fillId="4" borderId="7" xfId="2" applyNumberFormat="1" applyFont="1" applyFill="1" applyBorder="1" applyAlignment="1">
      <alignment horizontal="center" vertical="center"/>
    </xf>
    <xf numFmtId="43" fontId="7" fillId="4" borderId="2" xfId="1" applyFon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left" vertical="center" wrapText="1"/>
    </xf>
    <xf numFmtId="3" fontId="7" fillId="5" borderId="8" xfId="0" applyNumberFormat="1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/>
    </xf>
    <xf numFmtId="164" fontId="7" fillId="5" borderId="5" xfId="2" applyNumberFormat="1" applyFont="1" applyFill="1" applyBorder="1" applyAlignment="1">
      <alignment horizontal="center" vertical="center"/>
    </xf>
    <xf numFmtId="43" fontId="7" fillId="5" borderId="8" xfId="1" applyFont="1" applyFill="1" applyBorder="1" applyAlignment="1">
      <alignment horizontal="center" vertical="center"/>
    </xf>
    <xf numFmtId="43" fontId="7" fillId="5" borderId="4" xfId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left" vertical="center" wrapText="1"/>
    </xf>
    <xf numFmtId="3" fontId="9" fillId="0" borderId="1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164" fontId="9" fillId="0" borderId="13" xfId="2" applyNumberFormat="1" applyFont="1" applyFill="1" applyBorder="1" applyAlignment="1">
      <alignment horizontal="center" vertical="center"/>
    </xf>
    <xf numFmtId="43" fontId="9" fillId="0" borderId="11" xfId="1" applyFont="1" applyFill="1" applyBorder="1" applyAlignment="1">
      <alignment horizontal="center" vertical="center"/>
    </xf>
    <xf numFmtId="43" fontId="9" fillId="0" borderId="12" xfId="1" applyFont="1" applyFill="1" applyBorder="1" applyAlignment="1">
      <alignment horizontal="center" vertical="center"/>
    </xf>
    <xf numFmtId="1" fontId="8" fillId="0" borderId="14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left" vertical="center" wrapText="1"/>
    </xf>
    <xf numFmtId="1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left" vertical="center" wrapText="1"/>
    </xf>
    <xf numFmtId="3" fontId="9" fillId="0" borderId="18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164" fontId="9" fillId="0" borderId="20" xfId="2" applyNumberFormat="1" applyFont="1" applyFill="1" applyBorder="1" applyAlignment="1">
      <alignment horizontal="center" vertical="center"/>
    </xf>
    <xf numFmtId="43" fontId="9" fillId="0" borderId="18" xfId="1" applyFont="1" applyFill="1" applyBorder="1" applyAlignment="1">
      <alignment horizontal="center" vertical="center"/>
    </xf>
    <xf numFmtId="43" fontId="9" fillId="0" borderId="19" xfId="1" applyFont="1" applyFill="1" applyBorder="1" applyAlignment="1">
      <alignment horizontal="center" vertical="center"/>
    </xf>
    <xf numFmtId="1" fontId="8" fillId="0" borderId="21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left" vertical="center" wrapText="1"/>
    </xf>
    <xf numFmtId="0" fontId="8" fillId="0" borderId="14" xfId="0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left" vertical="center" wrapText="1"/>
    </xf>
    <xf numFmtId="0" fontId="8" fillId="0" borderId="16" xfId="0" applyFont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left" vertical="center" wrapText="1"/>
    </xf>
    <xf numFmtId="3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164" fontId="9" fillId="0" borderId="27" xfId="2" applyNumberFormat="1" applyFont="1" applyFill="1" applyBorder="1" applyAlignment="1">
      <alignment horizontal="center" vertical="center"/>
    </xf>
    <xf numFmtId="43" fontId="9" fillId="0" borderId="28" xfId="1" applyFont="1" applyFill="1" applyBorder="1" applyAlignment="1">
      <alignment horizontal="center" vertical="center"/>
    </xf>
    <xf numFmtId="43" fontId="9" fillId="0" borderId="29" xfId="1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left" vertical="center" wrapText="1"/>
    </xf>
    <xf numFmtId="4" fontId="8" fillId="0" borderId="15" xfId="0" applyNumberFormat="1" applyFont="1" applyBorder="1" applyAlignment="1">
      <alignment horizontal="left" vertical="center" wrapText="1"/>
    </xf>
    <xf numFmtId="43" fontId="9" fillId="0" borderId="26" xfId="1" applyFont="1" applyFill="1" applyBorder="1" applyAlignment="1">
      <alignment horizontal="center" vertical="center"/>
    </xf>
    <xf numFmtId="43" fontId="9" fillId="0" borderId="25" xfId="1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164" fontId="9" fillId="0" borderId="30" xfId="2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left" vertical="center" wrapText="1"/>
    </xf>
    <xf numFmtId="1" fontId="4" fillId="4" borderId="6" xfId="0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 wrapText="1"/>
    </xf>
    <xf numFmtId="0" fontId="9" fillId="0" borderId="13" xfId="2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164" fontId="7" fillId="3" borderId="5" xfId="2" applyNumberFormat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center" vertical="center"/>
    </xf>
    <xf numFmtId="43" fontId="7" fillId="3" borderId="4" xfId="1" applyFont="1" applyFill="1" applyBorder="1" applyAlignment="1">
      <alignment horizontal="center" vertical="center"/>
    </xf>
    <xf numFmtId="0" fontId="5" fillId="0" borderId="31" xfId="0" applyFont="1" applyBorder="1"/>
    <xf numFmtId="3" fontId="7" fillId="6" borderId="31" xfId="0" applyNumberFormat="1" applyFont="1" applyFill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5" fillId="0" borderId="31" xfId="0" applyNumberFormat="1" applyFont="1" applyBorder="1"/>
    <xf numFmtId="4" fontId="5" fillId="0" borderId="0" xfId="0" applyNumberFormat="1" applyFont="1"/>
    <xf numFmtId="0" fontId="11" fillId="0" borderId="32" xfId="0" applyFont="1" applyBorder="1"/>
    <xf numFmtId="0" fontId="13" fillId="0" borderId="0" xfId="4" applyFont="1"/>
    <xf numFmtId="0" fontId="11" fillId="7" borderId="33" xfId="4" applyFont="1" applyFill="1" applyBorder="1" applyAlignment="1">
      <alignment vertical="center" wrapText="1"/>
    </xf>
    <xf numFmtId="165" fontId="11" fillId="7" borderId="34" xfId="5" applyNumberFormat="1" applyFont="1" applyFill="1" applyBorder="1" applyAlignment="1">
      <alignment horizontal="center" vertical="center" wrapText="1"/>
    </xf>
    <xf numFmtId="165" fontId="11" fillId="7" borderId="31" xfId="5" applyNumberFormat="1" applyFont="1" applyFill="1" applyBorder="1" applyAlignment="1">
      <alignment horizontal="center" vertical="center" wrapText="1"/>
    </xf>
    <xf numFmtId="165" fontId="11" fillId="7" borderId="35" xfId="5" applyNumberFormat="1" applyFont="1" applyFill="1" applyBorder="1" applyAlignment="1">
      <alignment horizontal="center" vertical="center" wrapText="1"/>
    </xf>
    <xf numFmtId="0" fontId="13" fillId="0" borderId="0" xfId="4" applyFont="1" applyAlignment="1">
      <alignment wrapText="1"/>
    </xf>
    <xf numFmtId="0" fontId="13" fillId="8" borderId="36" xfId="4" applyFont="1" applyFill="1" applyBorder="1"/>
    <xf numFmtId="0" fontId="13" fillId="8" borderId="31" xfId="4" applyFont="1" applyFill="1" applyBorder="1"/>
    <xf numFmtId="0" fontId="13" fillId="0" borderId="37" xfId="4" applyFont="1" applyBorder="1" applyAlignment="1">
      <alignment horizontal="left"/>
    </xf>
    <xf numFmtId="165" fontId="13" fillId="0" borderId="0" xfId="5" applyNumberFormat="1" applyFont="1" applyFill="1" applyBorder="1" applyAlignment="1">
      <alignment horizontal="left"/>
    </xf>
    <xf numFmtId="165" fontId="13" fillId="0" borderId="31" xfId="5" applyNumberFormat="1" applyFont="1" applyFill="1" applyBorder="1" applyAlignment="1">
      <alignment horizontal="center"/>
    </xf>
    <xf numFmtId="43" fontId="13" fillId="0" borderId="22" xfId="1" applyFont="1" applyFill="1" applyBorder="1" applyAlignment="1"/>
    <xf numFmtId="0" fontId="11" fillId="7" borderId="1" xfId="4" applyFont="1" applyFill="1" applyBorder="1"/>
    <xf numFmtId="0" fontId="11" fillId="7" borderId="1" xfId="4" applyFont="1" applyFill="1" applyBorder="1" applyAlignment="1">
      <alignment wrapText="1"/>
    </xf>
    <xf numFmtId="0" fontId="11" fillId="7" borderId="1" xfId="4" applyFont="1" applyFill="1" applyBorder="1" applyAlignment="1">
      <alignment horizontal="center" wrapText="1"/>
    </xf>
    <xf numFmtId="0" fontId="11" fillId="7" borderId="35" xfId="4" applyFont="1" applyFill="1" applyBorder="1" applyAlignment="1">
      <alignment horizontal="center" wrapText="1"/>
    </xf>
    <xf numFmtId="0" fontId="11" fillId="0" borderId="0" xfId="4" applyFont="1" applyAlignment="1">
      <alignment horizontal="center"/>
    </xf>
    <xf numFmtId="165" fontId="13" fillId="0" borderId="0" xfId="5" applyNumberFormat="1" applyFont="1" applyFill="1" applyBorder="1" applyAlignment="1">
      <alignment horizontal="center"/>
    </xf>
    <xf numFmtId="0" fontId="13" fillId="0" borderId="38" xfId="4" applyFont="1" applyBorder="1" applyAlignment="1">
      <alignment horizontal="left"/>
    </xf>
    <xf numFmtId="0" fontId="13" fillId="0" borderId="39" xfId="4" applyFont="1" applyBorder="1" applyAlignment="1">
      <alignment horizontal="left"/>
    </xf>
    <xf numFmtId="0" fontId="13" fillId="0" borderId="39" xfId="4" applyFont="1" applyBorder="1"/>
    <xf numFmtId="0" fontId="13" fillId="0" borderId="0" xfId="0" applyFont="1"/>
    <xf numFmtId="165" fontId="11" fillId="0" borderId="40" xfId="1" applyNumberFormat="1" applyFont="1" applyFill="1" applyBorder="1"/>
    <xf numFmtId="0" fontId="13" fillId="0" borderId="41" xfId="4" applyFont="1" applyBorder="1" applyAlignment="1">
      <alignment horizontal="left"/>
    </xf>
    <xf numFmtId="0" fontId="13" fillId="0" borderId="42" xfId="4" applyFont="1" applyBorder="1" applyAlignment="1">
      <alignment horizontal="left"/>
    </xf>
    <xf numFmtId="0" fontId="13" fillId="0" borderId="42" xfId="4" applyFont="1" applyBorder="1"/>
    <xf numFmtId="0" fontId="13" fillId="0" borderId="43" xfId="0" applyFont="1" applyBorder="1"/>
    <xf numFmtId="165" fontId="11" fillId="0" borderId="15" xfId="1" applyNumberFormat="1" applyFont="1" applyFill="1" applyBorder="1"/>
    <xf numFmtId="37" fontId="13" fillId="0" borderId="22" xfId="5" applyNumberFormat="1" applyFont="1" applyFill="1" applyBorder="1" applyAlignment="1"/>
    <xf numFmtId="0" fontId="11" fillId="7" borderId="33" xfId="4" applyFont="1" applyFill="1" applyBorder="1" applyAlignment="1">
      <alignment horizontal="left"/>
    </xf>
    <xf numFmtId="165" fontId="11" fillId="7" borderId="34" xfId="5" applyNumberFormat="1" applyFont="1" applyFill="1" applyBorder="1" applyAlignment="1">
      <alignment horizontal="left"/>
    </xf>
    <xf numFmtId="165" fontId="11" fillId="7" borderId="34" xfId="5" applyNumberFormat="1" applyFont="1" applyFill="1" applyBorder="1" applyAlignment="1">
      <alignment horizontal="center"/>
    </xf>
    <xf numFmtId="43" fontId="11" fillId="7" borderId="44" xfId="1" applyFont="1" applyFill="1" applyBorder="1" applyAlignment="1">
      <alignment horizontal="right"/>
    </xf>
    <xf numFmtId="0" fontId="13" fillId="0" borderId="42" xfId="0" applyFont="1" applyBorder="1"/>
    <xf numFmtId="0" fontId="14" fillId="0" borderId="31" xfId="4" applyFont="1" applyBorder="1"/>
    <xf numFmtId="165" fontId="13" fillId="0" borderId="0" xfId="5" applyNumberFormat="1" applyFont="1" applyFill="1" applyBorder="1" applyAlignment="1">
      <alignment horizontal="right"/>
    </xf>
    <xf numFmtId="165" fontId="15" fillId="0" borderId="31" xfId="1" applyNumberFormat="1" applyFont="1" applyFill="1" applyBorder="1" applyAlignment="1">
      <alignment horizontal="center"/>
    </xf>
    <xf numFmtId="10" fontId="13" fillId="0" borderId="22" xfId="6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horizontal="center"/>
    </xf>
    <xf numFmtId="165" fontId="13" fillId="0" borderId="45" xfId="5" applyNumberFormat="1" applyFont="1" applyFill="1" applyBorder="1" applyAlignment="1">
      <alignment horizontal="left"/>
    </xf>
    <xf numFmtId="165" fontId="13" fillId="0" borderId="45" xfId="5" applyNumberFormat="1" applyFont="1" applyFill="1" applyBorder="1" applyAlignment="1">
      <alignment horizontal="center"/>
    </xf>
    <xf numFmtId="165" fontId="11" fillId="7" borderId="45" xfId="5" applyNumberFormat="1" applyFont="1" applyFill="1" applyBorder="1" applyAlignment="1">
      <alignment horizontal="left"/>
    </xf>
    <xf numFmtId="165" fontId="11" fillId="7" borderId="45" xfId="5" applyNumberFormat="1" applyFont="1" applyFill="1" applyBorder="1" applyAlignment="1">
      <alignment horizontal="center"/>
    </xf>
    <xf numFmtId="0" fontId="14" fillId="0" borderId="0" xfId="4" applyFont="1" applyAlignment="1">
      <alignment horizontal="left"/>
    </xf>
    <xf numFmtId="165" fontId="13" fillId="0" borderId="46" xfId="5" applyNumberFormat="1" applyFont="1" applyFill="1" applyBorder="1" applyAlignment="1">
      <alignment horizontal="left"/>
    </xf>
    <xf numFmtId="165" fontId="13" fillId="0" borderId="47" xfId="5" applyNumberFormat="1" applyFont="1" applyFill="1" applyBorder="1" applyAlignment="1">
      <alignment horizontal="left"/>
    </xf>
    <xf numFmtId="165" fontId="13" fillId="0" borderId="31" xfId="5" applyNumberFormat="1" applyFont="1" applyFill="1" applyBorder="1" applyAlignment="1">
      <alignment horizontal="left"/>
    </xf>
    <xf numFmtId="39" fontId="15" fillId="0" borderId="31" xfId="1" applyNumberFormat="1" applyFont="1" applyFill="1" applyBorder="1" applyAlignment="1"/>
    <xf numFmtId="43" fontId="13" fillId="0" borderId="31" xfId="1" applyFont="1" applyFill="1" applyBorder="1" applyAlignment="1"/>
    <xf numFmtId="39" fontId="15" fillId="0" borderId="0" xfId="1" applyNumberFormat="1" applyFont="1" applyFill="1" applyBorder="1" applyAlignment="1"/>
    <xf numFmtId="43" fontId="13" fillId="0" borderId="0" xfId="1" applyFont="1" applyFill="1" applyBorder="1" applyAlignment="1"/>
    <xf numFmtId="0" fontId="13" fillId="0" borderId="37" xfId="4" applyFont="1" applyBorder="1"/>
    <xf numFmtId="37" fontId="13" fillId="0" borderId="0" xfId="5" applyNumberFormat="1" applyFont="1" applyFill="1" applyBorder="1" applyAlignment="1"/>
    <xf numFmtId="37" fontId="13" fillId="0" borderId="0" xfId="5" applyNumberFormat="1" applyFont="1" applyFill="1" applyBorder="1" applyAlignment="1">
      <alignment horizontal="center"/>
    </xf>
    <xf numFmtId="37" fontId="13" fillId="0" borderId="45" xfId="5" applyNumberFormat="1" applyFont="1" applyFill="1" applyBorder="1" applyAlignment="1">
      <alignment horizontal="center"/>
    </xf>
    <xf numFmtId="43" fontId="11" fillId="7" borderId="34" xfId="1" applyFont="1" applyFill="1" applyBorder="1" applyAlignment="1">
      <alignment horizontal="right"/>
    </xf>
    <xf numFmtId="43" fontId="11" fillId="7" borderId="45" xfId="1" applyFont="1" applyFill="1" applyBorder="1" applyAlignment="1">
      <alignment vertical="center"/>
    </xf>
    <xf numFmtId="0" fontId="13" fillId="0" borderId="48" xfId="4" applyFont="1" applyBorder="1" applyAlignment="1">
      <alignment horizontal="left"/>
    </xf>
    <xf numFmtId="0" fontId="13" fillId="0" borderId="49" xfId="4" applyFont="1" applyBorder="1" applyAlignment="1">
      <alignment horizontal="left"/>
    </xf>
    <xf numFmtId="0" fontId="13" fillId="0" borderId="49" xfId="4" applyFont="1" applyBorder="1"/>
    <xf numFmtId="165" fontId="11" fillId="0" borderId="51" xfId="1" applyNumberFormat="1" applyFont="1" applyFill="1" applyBorder="1"/>
    <xf numFmtId="0" fontId="13" fillId="0" borderId="1" xfId="4" applyFont="1" applyBorder="1"/>
    <xf numFmtId="0" fontId="11" fillId="0" borderId="52" xfId="4" applyFont="1" applyBorder="1" applyAlignment="1">
      <alignment horizontal="center"/>
    </xf>
    <xf numFmtId="0" fontId="11" fillId="0" borderId="53" xfId="4" applyFont="1" applyBorder="1" applyAlignment="1">
      <alignment horizontal="center"/>
    </xf>
    <xf numFmtId="0" fontId="11" fillId="6" borderId="0" xfId="4" applyFont="1" applyFill="1" applyAlignment="1">
      <alignment horizontal="center"/>
    </xf>
    <xf numFmtId="3" fontId="11" fillId="7" borderId="34" xfId="4" applyNumberFormat="1" applyFont="1" applyFill="1" applyBorder="1"/>
    <xf numFmtId="3" fontId="11" fillId="7" borderId="35" xfId="4" applyNumberFormat="1" applyFont="1" applyFill="1" applyBorder="1"/>
    <xf numFmtId="0" fontId="11" fillId="0" borderId="0" xfId="4" applyFont="1"/>
    <xf numFmtId="0" fontId="11" fillId="0" borderId="33" xfId="4" applyFont="1" applyBorder="1"/>
    <xf numFmtId="0" fontId="11" fillId="0" borderId="1" xfId="4" applyFont="1" applyBorder="1" applyAlignment="1">
      <alignment horizontal="center"/>
    </xf>
    <xf numFmtId="0" fontId="11" fillId="0" borderId="35" xfId="4" applyFont="1" applyBorder="1" applyAlignment="1">
      <alignment horizontal="center"/>
    </xf>
    <xf numFmtId="0" fontId="11" fillId="0" borderId="34" xfId="4" applyFont="1" applyBorder="1" applyAlignment="1">
      <alignment horizontal="center"/>
    </xf>
    <xf numFmtId="0" fontId="11" fillId="0" borderId="33" xfId="4" applyFont="1" applyBorder="1" applyAlignment="1">
      <alignment horizontal="center"/>
    </xf>
    <xf numFmtId="0" fontId="13" fillId="0" borderId="0" xfId="4" applyFont="1" applyAlignment="1">
      <alignment horizontal="left"/>
    </xf>
    <xf numFmtId="3" fontId="13" fillId="0" borderId="31" xfId="4" applyNumberFormat="1" applyFont="1" applyBorder="1"/>
    <xf numFmtId="0" fontId="13" fillId="0" borderId="6" xfId="0" applyFont="1" applyBorder="1" applyAlignment="1">
      <alignment horizontal="left"/>
    </xf>
    <xf numFmtId="0" fontId="13" fillId="0" borderId="6" xfId="0" applyFont="1" applyBorder="1"/>
    <xf numFmtId="0" fontId="13" fillId="0" borderId="54" xfId="0" applyFont="1" applyBorder="1"/>
    <xf numFmtId="165" fontId="11" fillId="0" borderId="55" xfId="5" applyNumberFormat="1" applyFont="1" applyFill="1" applyBorder="1"/>
    <xf numFmtId="164" fontId="13" fillId="0" borderId="56" xfId="6" applyNumberFormat="1" applyFont="1" applyFill="1" applyBorder="1" applyAlignment="1">
      <alignment horizontal="center"/>
    </xf>
    <xf numFmtId="0" fontId="13" fillId="0" borderId="21" xfId="0" applyFont="1" applyBorder="1" applyAlignment="1">
      <alignment horizontal="left"/>
    </xf>
    <xf numFmtId="0" fontId="13" fillId="0" borderId="57" xfId="0" applyFont="1" applyBorder="1"/>
    <xf numFmtId="164" fontId="13" fillId="0" borderId="58" xfId="6" applyNumberFormat="1" applyFont="1" applyFill="1" applyBorder="1" applyAlignment="1">
      <alignment horizontal="center"/>
    </xf>
    <xf numFmtId="0" fontId="11" fillId="7" borderId="52" xfId="4" applyFont="1" applyFill="1" applyBorder="1"/>
    <xf numFmtId="0" fontId="11" fillId="7" borderId="45" xfId="4" applyFont="1" applyFill="1" applyBorder="1"/>
    <xf numFmtId="0" fontId="11" fillId="7" borderId="53" xfId="4" applyFont="1" applyFill="1" applyBorder="1" applyAlignment="1">
      <alignment horizontal="center" wrapText="1"/>
    </xf>
    <xf numFmtId="0" fontId="11" fillId="7" borderId="59" xfId="4" applyFont="1" applyFill="1" applyBorder="1" applyAlignment="1">
      <alignment horizontal="center" wrapText="1"/>
    </xf>
    <xf numFmtId="0" fontId="11" fillId="7" borderId="59" xfId="4" applyFont="1" applyFill="1" applyBorder="1" applyAlignment="1">
      <alignment horizontal="center" vertical="center" wrapText="1"/>
    </xf>
    <xf numFmtId="0" fontId="13" fillId="0" borderId="21" xfId="0" applyFont="1" applyBorder="1"/>
    <xf numFmtId="0" fontId="13" fillId="0" borderId="22" xfId="0" applyFont="1" applyBorder="1"/>
    <xf numFmtId="43" fontId="0" fillId="0" borderId="60" xfId="0" applyNumberFormat="1" applyBorder="1"/>
    <xf numFmtId="43" fontId="11" fillId="0" borderId="40" xfId="1" applyFont="1" applyFill="1" applyBorder="1"/>
    <xf numFmtId="43" fontId="13" fillId="0" borderId="0" xfId="4" applyNumberFormat="1" applyFont="1"/>
    <xf numFmtId="43" fontId="13" fillId="0" borderId="0" xfId="1" applyFont="1" applyFill="1" applyBorder="1"/>
    <xf numFmtId="0" fontId="13" fillId="0" borderId="59" xfId="0" applyFont="1" applyBorder="1" applyAlignment="1">
      <alignment horizontal="left"/>
    </xf>
    <xf numFmtId="0" fontId="13" fillId="0" borderId="61" xfId="0" applyFont="1" applyBorder="1"/>
    <xf numFmtId="164" fontId="13" fillId="0" borderId="62" xfId="6" applyNumberFormat="1" applyFont="1" applyFill="1" applyBorder="1" applyAlignment="1">
      <alignment horizontal="center"/>
    </xf>
    <xf numFmtId="43" fontId="11" fillId="0" borderId="15" xfId="1" applyFont="1" applyFill="1" applyBorder="1"/>
    <xf numFmtId="165" fontId="11" fillId="0" borderId="8" xfId="5" applyNumberFormat="1" applyFont="1" applyFill="1" applyBorder="1" applyAlignment="1">
      <alignment horizontal="center"/>
    </xf>
    <xf numFmtId="165" fontId="11" fillId="0" borderId="5" xfId="5" applyNumberFormat="1" applyFont="1" applyFill="1" applyBorder="1" applyAlignment="1">
      <alignment horizontal="center"/>
    </xf>
    <xf numFmtId="165" fontId="11" fillId="0" borderId="63" xfId="5" applyNumberFormat="1" applyFont="1" applyFill="1" applyBorder="1" applyAlignment="1">
      <alignment horizontal="center"/>
    </xf>
    <xf numFmtId="164" fontId="11" fillId="0" borderId="8" xfId="6" applyNumberFormat="1" applyFont="1" applyFill="1" applyBorder="1" applyAlignment="1">
      <alignment horizontal="center"/>
    </xf>
    <xf numFmtId="164" fontId="11" fillId="0" borderId="33" xfId="6" applyNumberFormat="1" applyFont="1" applyFill="1" applyBorder="1" applyAlignment="1">
      <alignment horizontal="center"/>
    </xf>
    <xf numFmtId="0" fontId="13" fillId="0" borderId="31" xfId="4" applyFont="1" applyBorder="1"/>
    <xf numFmtId="3" fontId="13" fillId="0" borderId="0" xfId="4" applyNumberFormat="1" applyFont="1"/>
    <xf numFmtId="0" fontId="11" fillId="0" borderId="8" xfId="0" applyFont="1" applyBorder="1"/>
    <xf numFmtId="0" fontId="11" fillId="0" borderId="5" xfId="0" applyFont="1" applyBorder="1" applyAlignment="1">
      <alignment horizontal="center"/>
    </xf>
    <xf numFmtId="0" fontId="11" fillId="0" borderId="33" xfId="0" applyFont="1" applyBorder="1"/>
    <xf numFmtId="0" fontId="11" fillId="0" borderId="8" xfId="0" applyFont="1" applyBorder="1" applyAlignment="1">
      <alignment horizontal="center"/>
    </xf>
    <xf numFmtId="0" fontId="11" fillId="0" borderId="35" xfId="0" applyFont="1" applyBorder="1"/>
    <xf numFmtId="0" fontId="11" fillId="0" borderId="65" xfId="4" applyFont="1" applyBorder="1"/>
    <xf numFmtId="0" fontId="13" fillId="0" borderId="66" xfId="0" applyFont="1" applyBorder="1" applyAlignment="1">
      <alignment horizontal="left"/>
    </xf>
    <xf numFmtId="165" fontId="13" fillId="0" borderId="65" xfId="5" applyNumberFormat="1" applyFont="1" applyFill="1" applyBorder="1" applyAlignment="1">
      <alignment horizontal="center"/>
    </xf>
    <xf numFmtId="165" fontId="11" fillId="0" borderId="66" xfId="1" applyNumberFormat="1" applyFont="1" applyFill="1" applyBorder="1"/>
    <xf numFmtId="165" fontId="11" fillId="0" borderId="65" xfId="5" applyNumberFormat="1" applyFont="1" applyFill="1" applyBorder="1"/>
    <xf numFmtId="0" fontId="13" fillId="0" borderId="65" xfId="0" applyFont="1" applyBorder="1" applyAlignment="1">
      <alignment horizontal="left"/>
    </xf>
    <xf numFmtId="0" fontId="0" fillId="0" borderId="65" xfId="0" applyBorder="1"/>
    <xf numFmtId="0" fontId="13" fillId="0" borderId="47" xfId="4" applyFont="1" applyBorder="1" applyAlignment="1">
      <alignment horizontal="center"/>
    </xf>
    <xf numFmtId="0" fontId="11" fillId="0" borderId="65" xfId="0" applyFont="1" applyBorder="1" applyAlignment="1">
      <alignment horizontal="left"/>
    </xf>
    <xf numFmtId="165" fontId="11" fillId="0" borderId="66" xfId="1" applyNumberFormat="1" applyFont="1" applyFill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3" fontId="13" fillId="0" borderId="21" xfId="4" applyNumberFormat="1" applyFont="1" applyBorder="1"/>
    <xf numFmtId="0" fontId="13" fillId="0" borderId="44" xfId="0" applyFont="1" applyBorder="1" applyAlignment="1">
      <alignment horizontal="left"/>
    </xf>
    <xf numFmtId="0" fontId="13" fillId="0" borderId="44" xfId="0" applyFont="1" applyBorder="1"/>
    <xf numFmtId="165" fontId="11" fillId="0" borderId="67" xfId="1" applyNumberFormat="1" applyFont="1" applyFill="1" applyBorder="1"/>
    <xf numFmtId="0" fontId="13" fillId="0" borderId="1" xfId="0" applyFont="1" applyBorder="1"/>
    <xf numFmtId="165" fontId="11" fillId="0" borderId="8" xfId="1" applyNumberFormat="1" applyFont="1" applyFill="1" applyBorder="1" applyAlignment="1">
      <alignment horizontal="center"/>
    </xf>
    <xf numFmtId="43" fontId="11" fillId="0" borderId="51" xfId="1" applyFont="1" applyFill="1" applyBorder="1"/>
    <xf numFmtId="43" fontId="11" fillId="7" borderId="34" xfId="1" applyFont="1" applyFill="1" applyBorder="1"/>
    <xf numFmtId="43" fontId="11" fillId="7" borderId="35" xfId="1" applyFont="1" applyFill="1" applyBorder="1"/>
    <xf numFmtId="0" fontId="11" fillId="7" borderId="36" xfId="4" applyFont="1" applyFill="1" applyBorder="1"/>
    <xf numFmtId="0" fontId="11" fillId="7" borderId="8" xfId="4" applyFont="1" applyFill="1" applyBorder="1"/>
    <xf numFmtId="0" fontId="11" fillId="7" borderId="1" xfId="4" applyFont="1" applyFill="1" applyBorder="1" applyAlignment="1">
      <alignment horizontal="center" vertical="center" wrapText="1"/>
    </xf>
    <xf numFmtId="0" fontId="11" fillId="7" borderId="5" xfId="4" applyFont="1" applyFill="1" applyBorder="1" applyAlignment="1">
      <alignment horizontal="center" vertical="center" wrapText="1"/>
    </xf>
    <xf numFmtId="0" fontId="11" fillId="0" borderId="36" xfId="4" applyFont="1" applyBorder="1"/>
    <xf numFmtId="165" fontId="11" fillId="0" borderId="31" xfId="5" applyNumberFormat="1" applyFont="1" applyFill="1" applyBorder="1" applyAlignment="1">
      <alignment horizontal="center"/>
    </xf>
    <xf numFmtId="0" fontId="11" fillId="0" borderId="31" xfId="5" applyNumberFormat="1" applyFont="1" applyFill="1" applyBorder="1" applyAlignment="1">
      <alignment horizontal="center"/>
    </xf>
    <xf numFmtId="0" fontId="11" fillId="0" borderId="44" xfId="4" applyFont="1" applyBorder="1"/>
    <xf numFmtId="1" fontId="0" fillId="0" borderId="60" xfId="0" applyNumberFormat="1" applyBorder="1"/>
    <xf numFmtId="9" fontId="13" fillId="0" borderId="0" xfId="5" applyNumberFormat="1" applyFont="1" applyFill="1" applyBorder="1" applyAlignment="1">
      <alignment horizontal="right"/>
    </xf>
    <xf numFmtId="43" fontId="13" fillId="0" borderId="0" xfId="5" applyFont="1" applyFill="1" applyBorder="1" applyAlignment="1">
      <alignment horizontal="center"/>
    </xf>
    <xf numFmtId="9" fontId="13" fillId="0" borderId="22" xfId="4" applyNumberFormat="1" applyFont="1" applyBorder="1"/>
    <xf numFmtId="9" fontId="13" fillId="0" borderId="0" xfId="4" applyNumberFormat="1" applyFont="1"/>
    <xf numFmtId="0" fontId="11" fillId="0" borderId="52" xfId="4" applyFont="1" applyBorder="1"/>
    <xf numFmtId="1" fontId="11" fillId="0" borderId="45" xfId="4" applyNumberFormat="1" applyFont="1" applyBorder="1" applyAlignment="1">
      <alignment wrapText="1"/>
    </xf>
    <xf numFmtId="9" fontId="11" fillId="0" borderId="45" xfId="4" applyNumberFormat="1" applyFont="1" applyBorder="1" applyAlignment="1">
      <alignment wrapText="1"/>
    </xf>
    <xf numFmtId="43" fontId="11" fillId="0" borderId="45" xfId="1" applyFont="1" applyFill="1" applyBorder="1" applyAlignment="1">
      <alignment wrapText="1"/>
    </xf>
    <xf numFmtId="9" fontId="11" fillId="0" borderId="53" xfId="4" applyNumberFormat="1" applyFont="1" applyBorder="1" applyAlignment="1">
      <alignment wrapText="1"/>
    </xf>
    <xf numFmtId="0" fontId="16" fillId="0" borderId="0" xfId="4" applyFont="1" applyAlignment="1">
      <alignment horizontal="left"/>
    </xf>
    <xf numFmtId="3" fontId="16" fillId="0" borderId="31" xfId="4" applyNumberFormat="1" applyFont="1" applyBorder="1"/>
    <xf numFmtId="0" fontId="16" fillId="0" borderId="0" xfId="4" applyFont="1"/>
    <xf numFmtId="0" fontId="17" fillId="0" borderId="0" xfId="4" applyFont="1"/>
    <xf numFmtId="0" fontId="13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65" fontId="11" fillId="10" borderId="6" xfId="1" applyNumberFormat="1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165" fontId="11" fillId="10" borderId="1" xfId="1" applyNumberFormat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 wrapText="1"/>
    </xf>
    <xf numFmtId="165" fontId="11" fillId="0" borderId="37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68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165" fontId="13" fillId="0" borderId="31" xfId="1" applyNumberFormat="1" applyFont="1" applyFill="1" applyBorder="1"/>
    <xf numFmtId="165" fontId="13" fillId="0" borderId="31" xfId="0" applyNumberFormat="1" applyFont="1" applyBorder="1"/>
    <xf numFmtId="164" fontId="13" fillId="0" borderId="69" xfId="2" applyNumberFormat="1" applyFont="1" applyFill="1" applyBorder="1"/>
    <xf numFmtId="0" fontId="13" fillId="0" borderId="36" xfId="0" applyFont="1" applyBorder="1" applyAlignment="1">
      <alignment horizontal="left"/>
    </xf>
    <xf numFmtId="165" fontId="13" fillId="0" borderId="70" xfId="1" applyNumberFormat="1" applyFont="1" applyFill="1" applyBorder="1"/>
    <xf numFmtId="43" fontId="13" fillId="0" borderId="70" xfId="1" applyFont="1" applyFill="1" applyBorder="1"/>
    <xf numFmtId="164" fontId="13" fillId="0" borderId="71" xfId="2" applyNumberFormat="1" applyFont="1" applyFill="1" applyBorder="1"/>
    <xf numFmtId="0" fontId="13" fillId="0" borderId="72" xfId="0" applyFont="1" applyBorder="1" applyAlignment="1">
      <alignment horizontal="left"/>
    </xf>
    <xf numFmtId="0" fontId="13" fillId="0" borderId="0" xfId="0" applyFont="1" applyAlignment="1">
      <alignment horizontal="left"/>
    </xf>
    <xf numFmtId="165" fontId="13" fillId="0" borderId="0" xfId="1" applyNumberFormat="1" applyFont="1" applyFill="1" applyBorder="1"/>
    <xf numFmtId="165" fontId="13" fillId="0" borderId="0" xfId="0" applyNumberFormat="1" applyFont="1"/>
    <xf numFmtId="164" fontId="13" fillId="0" borderId="73" xfId="2" applyNumberFormat="1" applyFont="1" applyFill="1" applyBorder="1"/>
    <xf numFmtId="0" fontId="13" fillId="0" borderId="37" xfId="0" applyFont="1" applyBorder="1" applyAlignment="1">
      <alignment horizontal="left"/>
    </xf>
    <xf numFmtId="165" fontId="13" fillId="0" borderId="50" xfId="1" applyNumberFormat="1" applyFont="1" applyFill="1" applyBorder="1"/>
    <xf numFmtId="43" fontId="13" fillId="0" borderId="50" xfId="1" applyFont="1" applyFill="1" applyBorder="1"/>
    <xf numFmtId="164" fontId="13" fillId="0" borderId="74" xfId="2" applyNumberFormat="1" applyFont="1" applyFill="1" applyBorder="1"/>
    <xf numFmtId="0" fontId="13" fillId="0" borderId="75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165" fontId="13" fillId="0" borderId="76" xfId="1" applyNumberFormat="1" applyFont="1" applyFill="1" applyBorder="1"/>
    <xf numFmtId="165" fontId="13" fillId="0" borderId="76" xfId="0" applyNumberFormat="1" applyFont="1" applyBorder="1"/>
    <xf numFmtId="164" fontId="13" fillId="0" borderId="77" xfId="2" applyNumberFormat="1" applyFont="1" applyFill="1" applyBorder="1"/>
    <xf numFmtId="165" fontId="13" fillId="0" borderId="78" xfId="1" applyNumberFormat="1" applyFont="1" applyFill="1" applyBorder="1"/>
    <xf numFmtId="43" fontId="13" fillId="0" borderId="78" xfId="1" applyFont="1" applyFill="1" applyBorder="1"/>
    <xf numFmtId="164" fontId="13" fillId="0" borderId="22" xfId="2" applyNumberFormat="1" applyFont="1" applyFill="1" applyBorder="1"/>
    <xf numFmtId="0" fontId="11" fillId="10" borderId="79" xfId="0" applyFont="1" applyFill="1" applyBorder="1" applyAlignment="1">
      <alignment horizontal="left"/>
    </xf>
    <xf numFmtId="0" fontId="11" fillId="10" borderId="80" xfId="0" applyFont="1" applyFill="1" applyBorder="1" applyAlignment="1">
      <alignment horizontal="left"/>
    </xf>
    <xf numFmtId="165" fontId="11" fillId="10" borderId="81" xfId="1" applyNumberFormat="1" applyFont="1" applyFill="1" applyBorder="1"/>
    <xf numFmtId="10" fontId="11" fillId="10" borderId="80" xfId="2" applyNumberFormat="1" applyFont="1" applyFill="1" applyBorder="1"/>
    <xf numFmtId="0" fontId="16" fillId="0" borderId="72" xfId="4" applyFont="1" applyBorder="1" applyAlignment="1">
      <alignment horizontal="center" vertical="center"/>
    </xf>
    <xf numFmtId="0" fontId="13" fillId="0" borderId="73" xfId="4" applyFont="1" applyBorder="1" applyAlignment="1">
      <alignment horizontal="left"/>
    </xf>
    <xf numFmtId="0" fontId="11" fillId="10" borderId="81" xfId="0" applyFont="1" applyFill="1" applyBorder="1" applyAlignment="1">
      <alignment horizontal="left"/>
    </xf>
    <xf numFmtId="0" fontId="11" fillId="10" borderId="0" xfId="0" applyFont="1" applyFill="1" applyAlignment="1">
      <alignment horizontal="left"/>
    </xf>
    <xf numFmtId="43" fontId="11" fillId="10" borderId="80" xfId="1" applyFont="1" applyFill="1" applyBorder="1"/>
    <xf numFmtId="43" fontId="11" fillId="10" borderId="0" xfId="1" applyFont="1" applyFill="1" applyBorder="1"/>
    <xf numFmtId="10" fontId="11" fillId="10" borderId="82" xfId="2" applyNumberFormat="1" applyFont="1" applyFill="1" applyBorder="1"/>
    <xf numFmtId="165" fontId="11" fillId="0" borderId="72" xfId="1" applyNumberFormat="1" applyFont="1" applyFill="1" applyBorder="1"/>
    <xf numFmtId="9" fontId="11" fillId="0" borderId="0" xfId="2" applyFont="1" applyFill="1" applyBorder="1"/>
    <xf numFmtId="0" fontId="13" fillId="0" borderId="81" xfId="4" applyFont="1" applyBorder="1" applyAlignment="1">
      <alignment horizontal="center" vertical="center"/>
    </xf>
    <xf numFmtId="0" fontId="18" fillId="0" borderId="81" xfId="4" applyFont="1" applyBorder="1" applyAlignment="1">
      <alignment horizontal="left" vertical="center"/>
    </xf>
    <xf numFmtId="0" fontId="18" fillId="0" borderId="81" xfId="4" applyFont="1" applyBorder="1" applyAlignment="1">
      <alignment horizontal="center" vertical="center"/>
    </xf>
    <xf numFmtId="0" fontId="13" fillId="0" borderId="81" xfId="4" applyFont="1" applyBorder="1" applyAlignment="1">
      <alignment horizontal="left"/>
    </xf>
    <xf numFmtId="3" fontId="13" fillId="0" borderId="81" xfId="4" applyNumberFormat="1" applyFont="1" applyBorder="1"/>
    <xf numFmtId="0" fontId="13" fillId="0" borderId="36" xfId="4" applyFont="1" applyBorder="1"/>
    <xf numFmtId="0" fontId="13" fillId="0" borderId="31" xfId="4" applyFont="1" applyBorder="1" applyAlignment="1">
      <alignment horizontal="center" vertical="center"/>
    </xf>
    <xf numFmtId="0" fontId="18" fillId="0" borderId="44" xfId="4" applyFont="1" applyBorder="1" applyAlignment="1">
      <alignment horizontal="left" vertical="center"/>
    </xf>
    <xf numFmtId="0" fontId="18" fillId="0" borderId="22" xfId="4" applyFont="1" applyBorder="1" applyAlignment="1">
      <alignment horizontal="left" vertical="center"/>
    </xf>
    <xf numFmtId="165" fontId="18" fillId="0" borderId="83" xfId="5" applyNumberFormat="1" applyFont="1" applyFill="1" applyBorder="1" applyAlignment="1">
      <alignment horizontal="right" vertical="center"/>
    </xf>
    <xf numFmtId="165" fontId="18" fillId="0" borderId="22" xfId="5" applyNumberFormat="1" applyFont="1" applyFill="1" applyBorder="1" applyAlignment="1">
      <alignment horizontal="right" vertical="center"/>
    </xf>
    <xf numFmtId="165" fontId="11" fillId="0" borderId="84" xfId="5" applyNumberFormat="1" applyFont="1" applyFill="1" applyBorder="1" applyAlignment="1">
      <alignment horizontal="right"/>
    </xf>
    <xf numFmtId="165" fontId="11" fillId="0" borderId="85" xfId="5" applyNumberFormat="1" applyFont="1" applyFill="1" applyBorder="1" applyAlignment="1">
      <alignment horizontal="right"/>
    </xf>
    <xf numFmtId="0" fontId="13" fillId="0" borderId="86" xfId="4" applyFont="1" applyBorder="1"/>
    <xf numFmtId="0" fontId="13" fillId="0" borderId="87" xfId="4" applyFont="1" applyBorder="1"/>
    <xf numFmtId="3" fontId="13" fillId="0" borderId="22" xfId="4" applyNumberFormat="1" applyFont="1" applyBorder="1"/>
    <xf numFmtId="0" fontId="13" fillId="0" borderId="22" xfId="4" applyFont="1" applyBorder="1"/>
    <xf numFmtId="0" fontId="13" fillId="0" borderId="52" xfId="4" applyFont="1" applyBorder="1"/>
    <xf numFmtId="43" fontId="11" fillId="0" borderId="45" xfId="4" applyNumberFormat="1" applyFont="1" applyBorder="1"/>
    <xf numFmtId="0" fontId="13" fillId="0" borderId="53" xfId="4" applyFont="1" applyBorder="1"/>
    <xf numFmtId="0" fontId="11" fillId="0" borderId="0" xfId="4" applyFont="1" applyAlignment="1">
      <alignment horizontal="left"/>
    </xf>
    <xf numFmtId="3" fontId="11" fillId="0" borderId="0" xfId="4" applyNumberFormat="1" applyFont="1"/>
    <xf numFmtId="0" fontId="3" fillId="11" borderId="60" xfId="0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3" fillId="12" borderId="88" xfId="0" applyFont="1" applyFill="1" applyBorder="1" applyAlignment="1">
      <alignment horizontal="left"/>
    </xf>
    <xf numFmtId="10" fontId="13" fillId="0" borderId="0" xfId="6" applyNumberFormat="1" applyFont="1" applyFill="1" applyBorder="1" applyAlignment="1">
      <alignment horizontal="center"/>
    </xf>
    <xf numFmtId="10" fontId="11" fillId="7" borderId="34" xfId="6" applyNumberFormat="1" applyFont="1" applyFill="1" applyBorder="1" applyAlignment="1">
      <alignment horizontal="center"/>
    </xf>
    <xf numFmtId="10" fontId="13" fillId="0" borderId="31" xfId="6" applyNumberFormat="1" applyFont="1" applyFill="1" applyBorder="1" applyAlignment="1">
      <alignment horizontal="center"/>
    </xf>
    <xf numFmtId="0" fontId="13" fillId="0" borderId="34" xfId="4" applyFont="1" applyBorder="1"/>
    <xf numFmtId="164" fontId="13" fillId="0" borderId="89" xfId="6" applyNumberFormat="1" applyFont="1" applyFill="1" applyBorder="1" applyAlignment="1">
      <alignment horizontal="center"/>
    </xf>
    <xf numFmtId="164" fontId="13" fillId="0" borderId="90" xfId="6" applyNumberFormat="1" applyFont="1" applyFill="1" applyBorder="1" applyAlignment="1">
      <alignment horizontal="center"/>
    </xf>
    <xf numFmtId="164" fontId="13" fillId="0" borderId="91" xfId="6" applyNumberFormat="1" applyFont="1" applyFill="1" applyBorder="1" applyAlignment="1">
      <alignment horizontal="center"/>
    </xf>
    <xf numFmtId="0" fontId="13" fillId="0" borderId="31" xfId="0" applyFont="1" applyBorder="1"/>
    <xf numFmtId="0" fontId="13" fillId="0" borderId="45" xfId="0" applyFont="1" applyBorder="1"/>
    <xf numFmtId="43" fontId="0" fillId="0" borderId="92" xfId="0" applyNumberFormat="1" applyBorder="1"/>
    <xf numFmtId="43" fontId="0" fillId="0" borderId="45" xfId="0" applyNumberFormat="1" applyBorder="1"/>
    <xf numFmtId="166" fontId="11" fillId="9" borderId="45" xfId="0" applyNumberFormat="1" applyFont="1" applyFill="1" applyBorder="1"/>
    <xf numFmtId="166" fontId="11" fillId="9" borderId="53" xfId="0" applyNumberFormat="1" applyFont="1" applyFill="1" applyBorder="1"/>
    <xf numFmtId="1" fontId="0" fillId="0" borderId="92" xfId="0" applyNumberFormat="1" applyBorder="1"/>
    <xf numFmtId="1" fontId="3" fillId="0" borderId="94" xfId="0" applyNumberFormat="1" applyFont="1" applyBorder="1"/>
    <xf numFmtId="1" fontId="3" fillId="0" borderId="95" xfId="0" applyNumberFormat="1" applyFont="1" applyBorder="1"/>
    <xf numFmtId="1" fontId="0" fillId="0" borderId="45" xfId="0" applyNumberFormat="1" applyBorder="1"/>
    <xf numFmtId="1" fontId="3" fillId="0" borderId="53" xfId="0" applyNumberFormat="1" applyFont="1" applyBorder="1"/>
    <xf numFmtId="3" fontId="4" fillId="0" borderId="0" xfId="0" applyNumberFormat="1" applyFont="1" applyAlignment="1">
      <alignment horizontal="center"/>
    </xf>
    <xf numFmtId="3" fontId="4" fillId="0" borderId="0" xfId="3" applyNumberFormat="1" applyFont="1" applyAlignment="1">
      <alignment horizontal="center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1" fillId="7" borderId="33" xfId="4" applyFont="1" applyFill="1" applyBorder="1" applyAlignment="1">
      <alignment horizontal="center"/>
    </xf>
    <xf numFmtId="0" fontId="11" fillId="7" borderId="34" xfId="4" applyFont="1" applyFill="1" applyBorder="1" applyAlignment="1">
      <alignment horizontal="center"/>
    </xf>
    <xf numFmtId="165" fontId="11" fillId="7" borderId="34" xfId="5" applyNumberFormat="1" applyFont="1" applyFill="1" applyBorder="1" applyAlignment="1">
      <alignment horizontal="center" vertical="center" wrapText="1"/>
    </xf>
    <xf numFmtId="0" fontId="11" fillId="7" borderId="35" xfId="4" applyFont="1" applyFill="1" applyBorder="1" applyAlignment="1">
      <alignment horizontal="center"/>
    </xf>
    <xf numFmtId="165" fontId="11" fillId="7" borderId="34" xfId="5" applyNumberFormat="1" applyFont="1" applyFill="1" applyBorder="1" applyAlignment="1">
      <alignment horizontal="center" vertical="center"/>
    </xf>
    <xf numFmtId="0" fontId="11" fillId="8" borderId="33" xfId="4" applyFont="1" applyFill="1" applyBorder="1" applyAlignment="1">
      <alignment horizontal="center" vertical="center"/>
    </xf>
    <xf numFmtId="0" fontId="11" fillId="8" borderId="34" xfId="4" applyFont="1" applyFill="1" applyBorder="1" applyAlignment="1">
      <alignment horizontal="center" vertical="center"/>
    </xf>
    <xf numFmtId="0" fontId="14" fillId="0" borderId="0" xfId="4" applyFont="1" applyAlignment="1">
      <alignment horizontal="left"/>
    </xf>
    <xf numFmtId="0" fontId="11" fillId="0" borderId="64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1" fillId="7" borderId="52" xfId="4" applyFont="1" applyFill="1" applyBorder="1" applyAlignment="1">
      <alignment horizontal="center"/>
    </xf>
    <xf numFmtId="0" fontId="11" fillId="7" borderId="93" xfId="4" applyFont="1" applyFill="1" applyBorder="1" applyAlignment="1">
      <alignment horizontal="center"/>
    </xf>
    <xf numFmtId="0" fontId="11" fillId="0" borderId="45" xfId="4" applyFont="1" applyBorder="1" applyAlignment="1">
      <alignment horizontal="center" vertical="center"/>
    </xf>
    <xf numFmtId="0" fontId="11" fillId="0" borderId="45" xfId="4" applyFont="1" applyBorder="1" applyAlignment="1">
      <alignment horizontal="center"/>
    </xf>
    <xf numFmtId="0" fontId="11" fillId="10" borderId="36" xfId="0" applyFont="1" applyFill="1" applyBorder="1" applyAlignment="1">
      <alignment horizontal="center"/>
    </xf>
    <xf numFmtId="0" fontId="11" fillId="10" borderId="44" xfId="0" applyFont="1" applyFill="1" applyBorder="1" applyAlignment="1">
      <alignment horizontal="center"/>
    </xf>
    <xf numFmtId="0" fontId="11" fillId="10" borderId="33" xfId="0" applyFont="1" applyFill="1" applyBorder="1" applyAlignment="1">
      <alignment horizontal="center"/>
    </xf>
    <xf numFmtId="0" fontId="11" fillId="10" borderId="35" xfId="0" applyFont="1" applyFill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5" fontId="3" fillId="11" borderId="60" xfId="1" applyNumberFormat="1" applyFont="1" applyFill="1" applyBorder="1"/>
    <xf numFmtId="165" fontId="0" fillId="0" borderId="0" xfId="1" applyNumberFormat="1" applyFont="1"/>
    <xf numFmtId="165" fontId="3" fillId="12" borderId="88" xfId="1" applyNumberFormat="1" applyFont="1" applyFill="1" applyBorder="1"/>
    <xf numFmtId="1" fontId="8" fillId="0" borderId="59" xfId="0" applyNumberFormat="1" applyFont="1" applyBorder="1" applyAlignment="1">
      <alignment horizontal="right" vertical="center"/>
    </xf>
    <xf numFmtId="3" fontId="8" fillId="0" borderId="53" xfId="0" applyNumberFormat="1" applyFont="1" applyBorder="1" applyAlignment="1">
      <alignment horizontal="left" vertical="center" wrapText="1"/>
    </xf>
    <xf numFmtId="3" fontId="9" fillId="0" borderId="96" xfId="0" applyNumberFormat="1" applyFont="1" applyBorder="1" applyAlignment="1">
      <alignment horizontal="center" vertical="center"/>
    </xf>
    <xf numFmtId="3" fontId="9" fillId="0" borderId="97" xfId="0" applyNumberFormat="1" applyFont="1" applyBorder="1" applyAlignment="1">
      <alignment horizontal="center" vertical="center"/>
    </xf>
    <xf numFmtId="164" fontId="9" fillId="0" borderId="98" xfId="2" applyNumberFormat="1" applyFont="1" applyFill="1" applyBorder="1" applyAlignment="1">
      <alignment horizontal="center" vertical="center"/>
    </xf>
    <xf numFmtId="43" fontId="9" fillId="0" borderId="96" xfId="1" applyFont="1" applyFill="1" applyBorder="1" applyAlignment="1">
      <alignment horizontal="center" vertical="center"/>
    </xf>
    <xf numFmtId="43" fontId="9" fillId="0" borderId="97" xfId="1" applyFont="1" applyFill="1" applyBorder="1" applyAlignment="1">
      <alignment horizontal="center" vertical="center"/>
    </xf>
    <xf numFmtId="1" fontId="8" fillId="0" borderId="99" xfId="0" applyNumberFormat="1" applyFont="1" applyBorder="1" applyAlignment="1">
      <alignment horizontal="right" vertical="center"/>
    </xf>
    <xf numFmtId="3" fontId="8" fillId="0" borderId="40" xfId="0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00" xfId="0" applyNumberFormat="1" applyFont="1" applyBorder="1" applyAlignment="1">
      <alignment horizontal="center" vertical="center"/>
    </xf>
    <xf numFmtId="164" fontId="9" fillId="0" borderId="7" xfId="2" applyNumberFormat="1" applyFont="1" applyFill="1" applyBorder="1" applyAlignment="1">
      <alignment horizontal="center" vertical="center"/>
    </xf>
    <xf numFmtId="43" fontId="9" fillId="0" borderId="101" xfId="1" applyFont="1" applyFill="1" applyBorder="1" applyAlignment="1">
      <alignment horizontal="center" vertical="center"/>
    </xf>
    <xf numFmtId="43" fontId="9" fillId="0" borderId="100" xfId="1" applyFont="1" applyFill="1" applyBorder="1" applyAlignment="1">
      <alignment horizontal="center" vertical="center"/>
    </xf>
    <xf numFmtId="3" fontId="8" fillId="0" borderId="59" xfId="0" applyNumberFormat="1" applyFont="1" applyBorder="1" applyAlignment="1">
      <alignment horizontal="left" vertical="center" wrapText="1"/>
    </xf>
    <xf numFmtId="43" fontId="9" fillId="0" borderId="93" xfId="1" applyFont="1" applyFill="1" applyBorder="1" applyAlignment="1">
      <alignment horizontal="center" vertical="center"/>
    </xf>
    <xf numFmtId="3" fontId="9" fillId="0" borderId="101" xfId="0" applyNumberFormat="1" applyFont="1" applyBorder="1" applyAlignment="1">
      <alignment horizontal="center" vertical="center"/>
    </xf>
    <xf numFmtId="164" fontId="9" fillId="0" borderId="102" xfId="2" applyNumberFormat="1" applyFont="1" applyFill="1" applyBorder="1" applyAlignment="1">
      <alignment horizontal="center" vertical="center"/>
    </xf>
    <xf numFmtId="164" fontId="9" fillId="0" borderId="103" xfId="2" applyNumberFormat="1" applyFont="1" applyFill="1" applyBorder="1" applyAlignment="1">
      <alignment horizontal="center" vertical="center"/>
    </xf>
    <xf numFmtId="1" fontId="8" fillId="0" borderId="104" xfId="0" applyNumberFormat="1" applyFont="1" applyBorder="1" applyAlignment="1">
      <alignment horizontal="right" vertical="center"/>
    </xf>
    <xf numFmtId="3" fontId="8" fillId="0" borderId="51" xfId="0" applyNumberFormat="1" applyFont="1" applyBorder="1" applyAlignment="1">
      <alignment horizontal="left" vertical="center" wrapText="1"/>
    </xf>
    <xf numFmtId="3" fontId="9" fillId="0" borderId="105" xfId="0" applyNumberFormat="1" applyFont="1" applyBorder="1" applyAlignment="1">
      <alignment horizontal="center" vertical="center"/>
    </xf>
    <xf numFmtId="3" fontId="9" fillId="0" borderId="106" xfId="0" applyNumberFormat="1" applyFont="1" applyBorder="1" applyAlignment="1">
      <alignment horizontal="center" vertical="center"/>
    </xf>
    <xf numFmtId="43" fontId="9" fillId="0" borderId="105" xfId="1" applyFont="1" applyFill="1" applyBorder="1" applyAlignment="1">
      <alignment horizontal="center" vertical="center"/>
    </xf>
    <xf numFmtId="43" fontId="9" fillId="0" borderId="106" xfId="1" applyFont="1" applyFill="1" applyBorder="1" applyAlignment="1">
      <alignment horizontal="center" vertical="center"/>
    </xf>
  </cellXfs>
  <cellStyles count="7">
    <cellStyle name="Comma" xfId="1" builtinId="3"/>
    <cellStyle name="Milliers 2" xfId="5" xr:uid="{0DDB88AC-1489-4B17-854A-D00D16148128}"/>
    <cellStyle name="Normal" xfId="0" builtinId="0"/>
    <cellStyle name="Normal 2" xfId="4" xr:uid="{AC15FA66-9EC7-4A66-A3C7-F918B6F9423A}"/>
    <cellStyle name="Normal 2 2" xfId="3" xr:uid="{646D5B7B-BE29-4D67-9A5D-96A48FBD9619}"/>
    <cellStyle name="Percent" xfId="2" builtinId="5"/>
    <cellStyle name="Pourcentage 2" xfId="6" xr:uid="{9A63E8FF-D123-43E3-8C5B-605EED38DDA9}"/>
  </cellStyles>
  <dxfs count="3">
    <dxf>
      <numFmt numFmtId="0" formatCode="General"/>
    </dxf>
    <dxf>
      <alignment horizontal="left" vertical="bottom" textRotation="0" wrapText="0" indent="1" justifyLastLine="0" shrinkToFit="0" readingOrder="0"/>
    </dxf>
    <dxf>
      <font>
        <b val="0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8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Effectif de la fonction publique par catégorie et</a:t>
            </a:r>
            <a:r>
              <a:rPr lang="en-US" sz="18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8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par sexe</a:t>
            </a:r>
            <a:r>
              <a:rPr lang="en-US" sz="1800" b="1" i="0" baseline="0">
                <a:effectLst/>
              </a:rPr>
              <a:t> (Mai  2025)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9.9249380991858996E-2"/>
          <c:y val="1.63417896759797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191957390777087E-2"/>
          <c:y val="0.23741254996796987"/>
          <c:w val="0.92961608521844585"/>
          <c:h val="0.64027637422869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'[2]Tabulation 1'!$R$61</c:f>
              <c:strCache>
                <c:ptCount val="1"/>
                <c:pt idx="0">
                  <c:v>F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'[2]Tabulation 1'!$Q$62:$Q$65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'[2]Tabulation 1'!$R$62:$R$65</c:f>
              <c:numCache>
                <c:formatCode>General</c:formatCode>
                <c:ptCount val="4"/>
                <c:pt idx="0">
                  <c:v>70</c:v>
                </c:pt>
                <c:pt idx="1">
                  <c:v>646</c:v>
                </c:pt>
                <c:pt idx="2">
                  <c:v>5494</c:v>
                </c:pt>
                <c:pt idx="3">
                  <c:v>22089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C-4552-978C-D0B90779A6FC}"/>
            </c:ext>
          </c:extLst>
        </c:ser>
        <c:ser>
          <c:idx val="1"/>
          <c:order val="1"/>
          <c:tx>
            <c:strRef>
              <c:f>'[2]Tabulation 1'!$S$61</c:f>
              <c:strCache>
                <c:ptCount val="1"/>
                <c:pt idx="0">
                  <c:v>M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'[2]Tabulation 1'!$Q$62:$Q$65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'[2]Tabulation 1'!$S$62:$S$65</c:f>
              <c:numCache>
                <c:formatCode>General</c:formatCode>
                <c:ptCount val="4"/>
                <c:pt idx="0">
                  <c:v>347</c:v>
                </c:pt>
                <c:pt idx="1">
                  <c:v>2390</c:v>
                </c:pt>
                <c:pt idx="2">
                  <c:v>10933</c:v>
                </c:pt>
                <c:pt idx="3">
                  <c:v>57815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C-4552-978C-D0B90779A6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33"/>
        <c:axId val="453476272"/>
        <c:axId val="453477360"/>
      </c:barChart>
      <c:catAx>
        <c:axId val="45347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3477360"/>
        <c:crosses val="autoZero"/>
        <c:auto val="1"/>
        <c:lblAlgn val="ctr"/>
        <c:lblOffset val="100"/>
        <c:noMultiLvlLbl val="0"/>
      </c:catAx>
      <c:valAx>
        <c:axId val="453477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34762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 w="28575"/>
  </c:spPr>
  <c:printSettings>
    <c:headerFooter>
      <c:oddHeader>&amp;C&amp;"-,Gras"&amp;18DIRECTION GENERALE DU BUDGET
PAYROLL DU MOIS DE MARS 2024
CHIFFRES CLÉS</c:oddHeader>
    </c:headerFooter>
    <c:pageMargins b="0.25" l="0" r="0" t="0.75" header="0.3" footer="0.3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sz="1050"/>
              <a:t>Masse salariale de la fonction publique par catégorie       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(Mai 2025</a:t>
            </a:r>
            <a:r>
              <a:rPr lang="en-US" sz="1050" b="1" i="0" baseline="0">
                <a:effectLst/>
              </a:rPr>
              <a:t>)</a:t>
            </a:r>
            <a:endParaRPr lang="en-US" sz="1050">
              <a:effectLst/>
            </a:endParaRPr>
          </a:p>
        </c:rich>
      </c:tx>
      <c:layout>
        <c:manualLayout>
          <c:xMode val="edge"/>
          <c:yMode val="edge"/>
          <c:x val="0.15533936618287264"/>
          <c:y val="2.5445292620865138E-2"/>
        </c:manualLayout>
      </c:layout>
      <c:overlay val="0"/>
    </c:title>
    <c:autoTitleDeleted val="0"/>
    <c:pivotFmts>
      <c:pivotFmt>
        <c:idx val="0"/>
        <c:spPr>
          <a:scene3d>
            <a:camera prst="orthographicFront"/>
            <a:lightRig rig="threePt" dir="t"/>
          </a:scene3d>
          <a:sp3d>
            <a:bevelT w="1905000" h="1905000" prst="coolSlant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>
            <a:gsLst>
              <a:gs pos="0">
                <a:srgbClr val="E6DCAC"/>
              </a:gs>
              <a:gs pos="12000">
                <a:srgbClr val="E6D78A"/>
              </a:gs>
              <a:gs pos="30000">
                <a:srgbClr val="C7AC4C"/>
              </a:gs>
              <a:gs pos="45000">
                <a:srgbClr val="E6D78A"/>
              </a:gs>
              <a:gs pos="77000">
                <a:srgbClr val="C7AC4C"/>
              </a:gs>
              <a:gs pos="100000">
                <a:srgbClr val="E6DCAC"/>
              </a:gs>
            </a:gsLst>
            <a:lin ang="5400000" scaled="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-6.1858714469201985E-2"/>
              <c:y val="1.610418489355497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rgbClr val="FF0000"/>
              </a:gs>
              <a:gs pos="100000">
                <a:sysClr val="windowText" lastClr="000000">
                  <a:lumMod val="75000"/>
                  <a:lumOff val="25000"/>
                </a:sysClr>
              </a:gs>
            </a:gsLst>
            <a:path path="circle">
              <a:fillToRect r="100000" b="100000"/>
            </a:path>
            <a:tileRect l="-100000" t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7.5283855475512376E-2"/>
              <c:y val="-3.721930592009332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bg1">
                  <a:lumMod val="95000"/>
                </a:schemeClr>
              </a:gs>
              <a:gs pos="100000">
                <a:schemeClr val="bg1">
                  <a:lumMod val="65000"/>
                </a:schemeClr>
              </a:gs>
            </a:gsLst>
            <a:lin ang="5400000" scaled="1"/>
            <a:tileRect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2.992449879935221E-2"/>
              <c:y val="4.074985418489355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rgbClr val="2A9B18">
                  <a:lumMod val="71000"/>
                </a:srgbClr>
              </a:gs>
              <a:gs pos="100000">
                <a:srgbClr val="2A9B18"/>
              </a:gs>
            </a:gsLst>
            <a:path path="circle">
              <a:fillToRect t="100000" r="100000"/>
            </a:path>
            <a:tileRect l="-100000" b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3.9886971575361592E-2"/>
              <c:y val="-2.776902887139107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rgbClr val="0D65AC"/>
              </a:gs>
              <a:gs pos="100000">
                <a:schemeClr val="accent1">
                  <a:lumMod val="50000"/>
                </a:schemeClr>
              </a:gs>
            </a:gsLst>
            <a:path path="circle">
              <a:fillToRect l="100000" b="100000"/>
            </a:path>
            <a:tileRect t="-100000" r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9.7082928463729262E-2"/>
              <c:y val="2.9548337707786528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8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052123752095053E-2"/>
          <c:y val="0.20657327425318975"/>
          <c:w val="0.96473158498810296"/>
          <c:h val="0.75671399061239164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0" h="1905000" prst="coolSlant"/>
            </a:sp3d>
          </c:spPr>
          <c:explosion val="12"/>
          <c:dPt>
            <c:idx val="0"/>
            <c:bubble3D val="0"/>
            <c:spPr>
              <a:gradFill>
                <a:gsLst>
                  <a:gs pos="0">
                    <a:srgbClr val="E6DCAC"/>
                  </a:gs>
                  <a:gs pos="12000">
                    <a:srgbClr val="E6D78A"/>
                  </a:gs>
                  <a:gs pos="30000">
                    <a:srgbClr val="C7AC4C"/>
                  </a:gs>
                  <a:gs pos="45000">
                    <a:srgbClr val="E6D78A"/>
                  </a:gs>
                  <a:gs pos="77000">
                    <a:srgbClr val="C7AC4C"/>
                  </a:gs>
                  <a:gs pos="100000">
                    <a:srgbClr val="E6DCAC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1-EF50-4FC7-A6B8-B3C360E3782D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FF0000"/>
                  </a:gs>
                  <a:gs pos="100000">
                    <a:sysClr val="windowText" lastClr="000000">
                      <a:lumMod val="75000"/>
                      <a:lumOff val="25000"/>
                    </a:sysClr>
                  </a:gs>
                </a:gsLst>
                <a:path path="circle">
                  <a:fillToRect r="100000" b="100000"/>
                </a:path>
                <a:tileRect l="-100000" t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3-EF50-4FC7-A6B8-B3C360E3782D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1"/>
                <a:tileRect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5-EF50-4FC7-A6B8-B3C360E3782D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rgbClr val="2A9B18">
                      <a:lumMod val="71000"/>
                    </a:srgbClr>
                  </a:gs>
                  <a:gs pos="100000">
                    <a:srgbClr val="2A9B18"/>
                  </a:gs>
                </a:gsLst>
                <a:path path="circle">
                  <a:fillToRect t="100000" r="100000"/>
                </a:path>
                <a:tileRect l="-100000" b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7-EF50-4FC7-A6B8-B3C360E3782D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rgbClr val="0D65AC"/>
                  </a:gs>
                  <a:gs pos="100000">
                    <a:schemeClr val="accent1">
                      <a:lumMod val="5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9-EF50-4FC7-A6B8-B3C360E3782D}"/>
              </c:ext>
            </c:extLst>
          </c:dPt>
          <c:dLbls>
            <c:dLbl>
              <c:idx val="0"/>
              <c:layout>
                <c:manualLayout>
                  <c:x val="8.2050829219640894E-2"/>
                  <c:y val="0.21474333650084484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0-4FC7-A6B8-B3C360E3782D}"/>
                </c:ext>
              </c:extLst>
            </c:dLbl>
            <c:dLbl>
              <c:idx val="1"/>
              <c:layout>
                <c:manualLayout>
                  <c:x val="-6.194868926938072E-2"/>
                  <c:y val="-3.95688240814252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8782269180632"/>
                      <c:h val="0.2562055284466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F50-4FC7-A6B8-B3C360E3782D}"/>
                </c:ext>
              </c:extLst>
            </c:dLbl>
            <c:dLbl>
              <c:idx val="2"/>
              <c:layout>
                <c:manualLayout>
                  <c:x val="-4.0237487554205406E-2"/>
                  <c:y val="8.310260075369591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50-4FC7-A6B8-B3C360E3782D}"/>
                </c:ext>
              </c:extLst>
            </c:dLbl>
            <c:dLbl>
              <c:idx val="3"/>
              <c:layout>
                <c:manualLayout>
                  <c:x val="4.4733831631632984E-2"/>
                  <c:y val="6.0889192947137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74996907443555"/>
                      <c:h val="0.150268123982229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F50-4FC7-A6B8-B3C360E378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'[2]Tabulation 1'!$Q$72:$Q$75</c:f>
              <c:strCache>
                <c:ptCount val="4"/>
                <c:pt idx="0">
                  <c:v>Personnel de Soutien</c:v>
                </c:pt>
                <c:pt idx="1">
                  <c:v>Personnel Diplômé ou Certifié</c:v>
                </c:pt>
                <c:pt idx="2">
                  <c:v>Cadre Décisionnel</c:v>
                </c:pt>
                <c:pt idx="3">
                  <c:v>Cadre de Premier Rang</c:v>
                </c:pt>
              </c:strCache>
            </c:strRef>
          </c:cat>
          <c:val>
            <c:numRef>
              <c:f>'[2]Tabulation 1'!$U$72:$U$75</c:f>
              <c:numCache>
                <c:formatCode>General</c:formatCode>
                <c:ptCount val="4"/>
                <c:pt idx="0">
                  <c:v>0.25691056375451099</c:v>
                </c:pt>
                <c:pt idx="1">
                  <c:v>0.66080061796761502</c:v>
                </c:pt>
                <c:pt idx="2">
                  <c:v>6.4117582571583578E-2</c:v>
                </c:pt>
                <c:pt idx="3">
                  <c:v>1.81712357062906E-2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50-4FC7-A6B8-B3C360E378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  <a:sp3d>
          <a:bevelT w="165100" prst="coolSlant"/>
        </a:sp3d>
      </c:spPr>
    </c:plotArea>
    <c:plotVisOnly val="1"/>
    <c:dispBlanksAs val="zero"/>
    <c:showDLblsOverMax val="0"/>
  </c:chart>
  <c:spPr>
    <a:effectLst>
      <a:outerShdw blurRad="50800" dist="50800" dir="5400000" algn="ctr" rotWithShape="0">
        <a:srgbClr val="002060"/>
      </a:outerShdw>
    </a:effectLst>
    <a:scene3d>
      <a:camera prst="orthographicFront"/>
      <a:lightRig rig="threePt" dir="t"/>
    </a:scene3d>
    <a:sp3d>
      <a:bevelT/>
    </a:sp3d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n-US"/>
              <a:t>Effectif de la fonction publique par catégorie </a:t>
            </a:r>
            <a:r>
              <a:rPr lang="en-US" sz="1050" b="1" i="0" u="none" strike="noStrike" baseline="0">
                <a:effectLst/>
              </a:rPr>
              <a:t> (Mai 2025)</a:t>
            </a:r>
            <a:endParaRPr lang="en-US"/>
          </a:p>
        </c:rich>
      </c:tx>
      <c:overlay val="0"/>
    </c:title>
    <c:autoTitleDeleted val="0"/>
    <c:pivotFmts>
      <c:pivotFmt>
        <c:idx val="0"/>
        <c:spPr>
          <a:scene3d>
            <a:camera prst="orthographicFront"/>
            <a:lightRig rig="threePt" dir="t"/>
          </a:scene3d>
          <a:sp3d>
            <a:bevelT w="1905000" h="1905000" prst="coolSlant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>
            <a:gsLst>
              <a:gs pos="0">
                <a:srgbClr val="E6DCAC"/>
              </a:gs>
              <a:gs pos="12000">
                <a:srgbClr val="E6D78A"/>
              </a:gs>
              <a:gs pos="30000">
                <a:srgbClr val="C7AC4C"/>
              </a:gs>
              <a:gs pos="45000">
                <a:srgbClr val="E6D78A"/>
              </a:gs>
              <a:gs pos="77000">
                <a:srgbClr val="C7AC4C"/>
              </a:gs>
              <a:gs pos="100000">
                <a:srgbClr val="E6DCAC"/>
              </a:gs>
            </a:gsLst>
            <a:lin ang="5400000" scaled="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-6.1858714469201985E-2"/>
              <c:y val="1.610418489355497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rgbClr val="FF0000"/>
              </a:gs>
              <a:gs pos="100000">
                <a:sysClr val="windowText" lastClr="000000">
                  <a:lumMod val="75000"/>
                  <a:lumOff val="25000"/>
                </a:sysClr>
              </a:gs>
            </a:gsLst>
            <a:path path="circle">
              <a:fillToRect r="100000" b="100000"/>
            </a:path>
            <a:tileRect l="-100000" t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7.5283855475512376E-2"/>
              <c:y val="-3.721930592009332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bg1">
                  <a:lumMod val="95000"/>
                </a:schemeClr>
              </a:gs>
              <a:gs pos="100000">
                <a:schemeClr val="bg1">
                  <a:lumMod val="65000"/>
                </a:schemeClr>
              </a:gs>
            </a:gsLst>
            <a:lin ang="5400000" scaled="1"/>
            <a:tileRect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2.992449879935221E-2"/>
              <c:y val="4.074985418489355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rgbClr val="2A9B18">
                  <a:lumMod val="71000"/>
                </a:srgbClr>
              </a:gs>
              <a:gs pos="100000">
                <a:srgbClr val="2A9B18"/>
              </a:gs>
            </a:gsLst>
            <a:path path="circle">
              <a:fillToRect t="100000" r="100000"/>
            </a:path>
            <a:tileRect l="-100000" b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3.9886971575361592E-2"/>
              <c:y val="-2.776902887139107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rgbClr val="0D65AC"/>
              </a:gs>
              <a:gs pos="100000">
                <a:schemeClr val="accent1">
                  <a:lumMod val="50000"/>
                </a:schemeClr>
              </a:gs>
            </a:gsLst>
            <a:path path="circle">
              <a:fillToRect l="100000" b="100000"/>
            </a:path>
            <a:tileRect t="-100000" r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9.7082928463729262E-2"/>
              <c:y val="2.9548337707786528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5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0" h="1905000" prst="coolSlant"/>
            </a:sp3d>
          </c:spPr>
          <c:explosion val="7"/>
          <c:dPt>
            <c:idx val="0"/>
            <c:bubble3D val="0"/>
            <c:spPr>
              <a:gradFill>
                <a:gsLst>
                  <a:gs pos="0">
                    <a:srgbClr val="E6DCAC"/>
                  </a:gs>
                  <a:gs pos="12000">
                    <a:srgbClr val="E6D78A"/>
                  </a:gs>
                  <a:gs pos="30000">
                    <a:srgbClr val="C7AC4C"/>
                  </a:gs>
                  <a:gs pos="45000">
                    <a:srgbClr val="E6D78A"/>
                  </a:gs>
                  <a:gs pos="77000">
                    <a:srgbClr val="C7AC4C"/>
                  </a:gs>
                  <a:gs pos="100000">
                    <a:srgbClr val="E6DCAC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1-B72D-454D-A464-69EFBBFA3C08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FF0000"/>
                  </a:gs>
                  <a:gs pos="100000">
                    <a:sysClr val="windowText" lastClr="000000">
                      <a:lumMod val="75000"/>
                      <a:lumOff val="25000"/>
                    </a:sysClr>
                  </a:gs>
                </a:gsLst>
                <a:path path="circle">
                  <a:fillToRect r="100000" b="100000"/>
                </a:path>
                <a:tileRect l="-100000" t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3-B72D-454D-A464-69EFBBFA3C08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1"/>
                <a:tileRect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5-B72D-454D-A464-69EFBBFA3C08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rgbClr val="2A9B18">
                      <a:lumMod val="71000"/>
                    </a:srgbClr>
                  </a:gs>
                  <a:gs pos="100000">
                    <a:srgbClr val="2A9B18"/>
                  </a:gs>
                </a:gsLst>
                <a:path path="circle">
                  <a:fillToRect t="100000" r="100000"/>
                </a:path>
                <a:tileRect l="-100000" b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7-B72D-454D-A464-69EFBBFA3C08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rgbClr val="0D65AC"/>
                  </a:gs>
                  <a:gs pos="100000">
                    <a:schemeClr val="accent1">
                      <a:lumMod val="5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9-B72D-454D-A464-69EFBBFA3C08}"/>
              </c:ext>
            </c:extLst>
          </c:dPt>
          <c:dLbls>
            <c:dLbl>
              <c:idx val="0"/>
              <c:layout>
                <c:manualLayout>
                  <c:x val="4.6583900854487416E-2"/>
                  <c:y val="0.13385819793660628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2D-454D-A464-69EFBBFA3C08}"/>
                </c:ext>
              </c:extLst>
            </c:dLbl>
            <c:dLbl>
              <c:idx val="1"/>
              <c:layout>
                <c:manualLayout>
                  <c:x val="-3.0868267868521902E-3"/>
                  <c:y val="0.19363862829856474"/>
                </c:manualLayout>
              </c:layout>
              <c:tx>
                <c:rich>
                  <a:bodyPr/>
                  <a:lstStyle/>
                  <a:p>
                    <a:fld id="{00588A0D-EBD0-459C-B925-82D1BECFDF1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BFC1A129-461C-46CB-ACB4-D454C87D53A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2D-454D-A464-69EFBBFA3C08}"/>
                </c:ext>
              </c:extLst>
            </c:dLbl>
            <c:dLbl>
              <c:idx val="2"/>
              <c:layout>
                <c:manualLayout>
                  <c:x val="-6.2006175010818371E-2"/>
                  <c:y val="4.0749755367924266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2D-454D-A464-69EFBBFA3C08}"/>
                </c:ext>
              </c:extLst>
            </c:dLbl>
            <c:dLbl>
              <c:idx val="3"/>
              <c:layout>
                <c:manualLayout>
                  <c:x val="0.18024044282762647"/>
                  <c:y val="4.46749246819515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20441764952584"/>
                      <c:h val="0.157947486428677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72D-454D-A464-69EFBBFA3C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'[2]Tabulation 1'!$Q$72:$Q$75</c:f>
              <c:strCache>
                <c:ptCount val="4"/>
                <c:pt idx="0">
                  <c:v>Personnel de Soutien</c:v>
                </c:pt>
                <c:pt idx="1">
                  <c:v>Personnel Diplômé ou Certifié</c:v>
                </c:pt>
                <c:pt idx="2">
                  <c:v>Cadre Décisionnel</c:v>
                </c:pt>
                <c:pt idx="3">
                  <c:v>Cadre de Premier Rang</c:v>
                </c:pt>
              </c:strCache>
            </c:strRef>
          </c:cat>
          <c:val>
            <c:numRef>
              <c:f>'[2]Tabulation 1'!$S$72:$S$75</c:f>
              <c:numCache>
                <c:formatCode>General</c:formatCode>
                <c:ptCount val="4"/>
                <c:pt idx="0">
                  <c:v>0.379720062793168</c:v>
                </c:pt>
                <c:pt idx="1">
                  <c:v>0.58519848469181501</c:v>
                </c:pt>
                <c:pt idx="2">
                  <c:v>2.9131141839238209E-2</c:v>
                </c:pt>
                <c:pt idx="3">
                  <c:v>5.9503106757785697E-3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2D-454D-A464-69EFBBFA3C0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>
          <a:bevelT w="165100" prst="coolSlant"/>
        </a:sp3d>
      </c:spPr>
    </c:plotArea>
    <c:plotVisOnly val="1"/>
    <c:dispBlanksAs val="zero"/>
    <c:showDLblsOverMax val="0"/>
  </c:chart>
  <c:spPr>
    <a:effectLst>
      <a:outerShdw blurRad="50800" dist="50800" dir="5400000" algn="ctr" rotWithShape="0">
        <a:srgbClr val="002060"/>
      </a:outerShdw>
    </a:effectLst>
    <a:scene3d>
      <a:camera prst="orthographicFront"/>
      <a:lightRig rig="threePt" dir="t"/>
    </a:scene3d>
    <a:sp3d>
      <a:bevelT/>
    </a:sp3d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Effectif  de la  fonction publique par ministère </a:t>
            </a:r>
            <a:r>
              <a:rPr lang="en-US" sz="1600" b="1" i="0" baseline="0">
                <a:effectLst/>
              </a:rPr>
              <a:t>(Mai 2025)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22511550829967236"/>
          <c:y val="4.37823103437371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273961719494912E-2"/>
          <c:y val="0.1414020642451429"/>
          <c:w val="0.96745207656101018"/>
          <c:h val="0.62108933237795216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'[2]Tabulation 1'!$J$4:$J$33</c:f>
              <c:strCache>
                <c:ptCount val="30"/>
                <c:pt idx="0">
                  <c:v>MPCE</c:v>
                </c:pt>
                <c:pt idx="1">
                  <c:v>MEF</c:v>
                </c:pt>
                <c:pt idx="2">
                  <c:v>MARNDR</c:v>
                </c:pt>
                <c:pt idx="3">
                  <c:v>MTPTC</c:v>
                </c:pt>
                <c:pt idx="4">
                  <c:v>MCI</c:v>
                </c:pt>
                <c:pt idx="5">
                  <c:v>MDE</c:v>
                </c:pt>
                <c:pt idx="6">
                  <c:v>M. TOUR.</c:v>
                </c:pt>
                <c:pt idx="7">
                  <c:v>MJSP</c:v>
                </c:pt>
                <c:pt idx="8">
                  <c:v>MHAVE</c:v>
                </c:pt>
                <c:pt idx="9">
                  <c:v>MAE</c:v>
                </c:pt>
                <c:pt idx="10">
                  <c:v>PRESIDENCE</c:v>
                </c:pt>
                <c:pt idx="11">
                  <c:v>PRIMATURE</c:v>
                </c:pt>
                <c:pt idx="12">
                  <c:v>MICT</c:v>
                </c:pt>
                <c:pt idx="13">
                  <c:v>DEFENSE</c:v>
                </c:pt>
                <c:pt idx="14">
                  <c:v>MENFP</c:v>
                </c:pt>
                <c:pt idx="15">
                  <c:v>MAST</c:v>
                </c:pt>
                <c:pt idx="16">
                  <c:v>MSPP</c:v>
                </c:pt>
                <c:pt idx="17">
                  <c:v>MCFDF</c:v>
                </c:pt>
                <c:pt idx="18">
                  <c:v>MJSAC</c:v>
                </c:pt>
                <c:pt idx="19">
                  <c:v>M. CULTES</c:v>
                </c:pt>
                <c:pt idx="20">
                  <c:v>M. CULTURE</c:v>
                </c:pt>
                <c:pt idx="21">
                  <c:v>M. COMM.</c:v>
                </c:pt>
                <c:pt idx="22">
                  <c:v>SENAT</c:v>
                </c:pt>
                <c:pt idx="23">
                  <c:v>CH. DEPUTES</c:v>
                </c:pt>
                <c:pt idx="24">
                  <c:v>CSPJ</c:v>
                </c:pt>
                <c:pt idx="25">
                  <c:v>CSCCA</c:v>
                </c:pt>
                <c:pt idx="26">
                  <c:v>CEP</c:v>
                </c:pt>
                <c:pt idx="27">
                  <c:v>OPC</c:v>
                </c:pt>
                <c:pt idx="28">
                  <c:v>UEH</c:v>
                </c:pt>
                <c:pt idx="29">
                  <c:v>AKA</c:v>
                </c:pt>
              </c:strCache>
            </c:strRef>
          </c:cat>
          <c:val>
            <c:numRef>
              <c:f>'[2]Tabulation 1'!$O$4:$O$33</c:f>
              <c:numCache>
                <c:formatCode>General</c:formatCode>
                <c:ptCount val="30"/>
                <c:pt idx="0">
                  <c:v>769</c:v>
                </c:pt>
                <c:pt idx="1">
                  <c:v>4436</c:v>
                </c:pt>
                <c:pt idx="2">
                  <c:v>1138</c:v>
                </c:pt>
                <c:pt idx="3">
                  <c:v>1123</c:v>
                </c:pt>
                <c:pt idx="4">
                  <c:v>665</c:v>
                </c:pt>
                <c:pt idx="5">
                  <c:v>976</c:v>
                </c:pt>
                <c:pt idx="6">
                  <c:v>148</c:v>
                </c:pt>
                <c:pt idx="7">
                  <c:v>18071</c:v>
                </c:pt>
                <c:pt idx="8">
                  <c:v>64</c:v>
                </c:pt>
                <c:pt idx="9">
                  <c:v>504</c:v>
                </c:pt>
                <c:pt idx="10">
                  <c:v>105</c:v>
                </c:pt>
                <c:pt idx="11">
                  <c:v>710</c:v>
                </c:pt>
                <c:pt idx="12">
                  <c:v>2395</c:v>
                </c:pt>
                <c:pt idx="13">
                  <c:v>1033</c:v>
                </c:pt>
                <c:pt idx="14">
                  <c:v>45281</c:v>
                </c:pt>
                <c:pt idx="15">
                  <c:v>1623</c:v>
                </c:pt>
                <c:pt idx="16">
                  <c:v>10677</c:v>
                </c:pt>
                <c:pt idx="17">
                  <c:v>232</c:v>
                </c:pt>
                <c:pt idx="18">
                  <c:v>617</c:v>
                </c:pt>
                <c:pt idx="19">
                  <c:v>129</c:v>
                </c:pt>
                <c:pt idx="20">
                  <c:v>948</c:v>
                </c:pt>
                <c:pt idx="21">
                  <c:v>379</c:v>
                </c:pt>
                <c:pt idx="22">
                  <c:v>1470</c:v>
                </c:pt>
                <c:pt idx="23">
                  <c:v>2354</c:v>
                </c:pt>
                <c:pt idx="24">
                  <c:v>1030</c:v>
                </c:pt>
                <c:pt idx="25">
                  <c:v>648</c:v>
                </c:pt>
                <c:pt idx="26">
                  <c:v>14</c:v>
                </c:pt>
                <c:pt idx="27">
                  <c:v>145</c:v>
                </c:pt>
                <c:pt idx="28">
                  <c:v>2078</c:v>
                </c:pt>
                <c:pt idx="2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B-4C84-893A-159023A379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"/>
        <c:overlap val="-25"/>
        <c:axId val="453478992"/>
        <c:axId val="453482800"/>
      </c:barChart>
      <c:catAx>
        <c:axId val="45347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53482800"/>
        <c:crosses val="autoZero"/>
        <c:auto val="1"/>
        <c:lblAlgn val="ctr"/>
        <c:lblOffset val="100"/>
        <c:noMultiLvlLbl val="0"/>
      </c:catAx>
      <c:valAx>
        <c:axId val="4534828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347899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  <a:effectLst>
      <a:outerShdw blurRad="95000" algn="tl" rotWithShape="0">
        <a:srgbClr val="000000">
          <a:alpha val="50000"/>
        </a:srgbClr>
      </a:outerShdw>
    </a:effectLst>
    <a:scene3d>
      <a:camera prst="orthographicFront"/>
      <a:lightRig rig="soft" dir="t">
        <a:rot lat="0" lon="0" rev="18000000"/>
      </a:lightRig>
    </a:scene3d>
    <a:sp3d prstMaterial="dkEdge">
      <a:bevelT w="73660" h="44450" prst="riblet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en-US" sz="1700"/>
              <a:t>Masse salariale  de la  fonction publique  par ministère (millions de gourdes)</a:t>
            </a:r>
          </a:p>
          <a:p>
            <a:pPr>
              <a:defRPr sz="1700"/>
            </a:pPr>
            <a:r>
              <a:rPr lang="en-US" sz="1700"/>
              <a:t>  (Mai 2025)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385128927619015E-2"/>
          <c:y val="0.18753754970061498"/>
          <c:w val="0.97122974214476199"/>
          <c:h val="0.59398338474970247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0_);\(#,##0.0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'[2]Tabulation 1'!$J$38:$J$67</c:f>
              <c:strCache>
                <c:ptCount val="30"/>
                <c:pt idx="0">
                  <c:v>MPCE</c:v>
                </c:pt>
                <c:pt idx="1">
                  <c:v>MEF</c:v>
                </c:pt>
                <c:pt idx="2">
                  <c:v>MARNDR</c:v>
                </c:pt>
                <c:pt idx="3">
                  <c:v>MTPTC</c:v>
                </c:pt>
                <c:pt idx="4">
                  <c:v>MCI</c:v>
                </c:pt>
                <c:pt idx="5">
                  <c:v>MDE</c:v>
                </c:pt>
                <c:pt idx="6">
                  <c:v>M. TOUR.</c:v>
                </c:pt>
                <c:pt idx="7">
                  <c:v>MJSP</c:v>
                </c:pt>
                <c:pt idx="8">
                  <c:v>MHAVE</c:v>
                </c:pt>
                <c:pt idx="9">
                  <c:v>MAE</c:v>
                </c:pt>
                <c:pt idx="10">
                  <c:v>PRESIDENCE</c:v>
                </c:pt>
                <c:pt idx="11">
                  <c:v>PRIMATURE</c:v>
                </c:pt>
                <c:pt idx="12">
                  <c:v>MICT</c:v>
                </c:pt>
                <c:pt idx="13">
                  <c:v>DEFENSE</c:v>
                </c:pt>
                <c:pt idx="14">
                  <c:v>MENFP</c:v>
                </c:pt>
                <c:pt idx="15">
                  <c:v>MAST</c:v>
                </c:pt>
                <c:pt idx="16">
                  <c:v>MSPP</c:v>
                </c:pt>
                <c:pt idx="17">
                  <c:v>MCFDF</c:v>
                </c:pt>
                <c:pt idx="18">
                  <c:v>MJSAC</c:v>
                </c:pt>
                <c:pt idx="19">
                  <c:v>M. CULTES</c:v>
                </c:pt>
                <c:pt idx="20">
                  <c:v>M. CULTURE</c:v>
                </c:pt>
                <c:pt idx="21">
                  <c:v>M. COMM.</c:v>
                </c:pt>
                <c:pt idx="22">
                  <c:v>SENAT</c:v>
                </c:pt>
                <c:pt idx="23">
                  <c:v>CH. DEPUTES</c:v>
                </c:pt>
                <c:pt idx="24">
                  <c:v>CSPJ</c:v>
                </c:pt>
                <c:pt idx="25">
                  <c:v>CSCCA</c:v>
                </c:pt>
                <c:pt idx="26">
                  <c:v>CEP</c:v>
                </c:pt>
                <c:pt idx="27">
                  <c:v>OPC</c:v>
                </c:pt>
                <c:pt idx="28">
                  <c:v>UEH</c:v>
                </c:pt>
                <c:pt idx="29">
                  <c:v>AKA</c:v>
                </c:pt>
              </c:strCache>
            </c:strRef>
          </c:cat>
          <c:val>
            <c:numRef>
              <c:f>'[2]Tabulation 1'!$O$38:$O$67</c:f>
              <c:numCache>
                <c:formatCode>General</c:formatCode>
                <c:ptCount val="30"/>
                <c:pt idx="0">
                  <c:v>35372900</c:v>
                </c:pt>
                <c:pt idx="1">
                  <c:v>206327406.67000002</c:v>
                </c:pt>
                <c:pt idx="2">
                  <c:v>49657000</c:v>
                </c:pt>
                <c:pt idx="3">
                  <c:v>40899200</c:v>
                </c:pt>
                <c:pt idx="4">
                  <c:v>31949400</c:v>
                </c:pt>
                <c:pt idx="5">
                  <c:v>38579350</c:v>
                </c:pt>
                <c:pt idx="6">
                  <c:v>6626775</c:v>
                </c:pt>
                <c:pt idx="7">
                  <c:v>771280600</c:v>
                </c:pt>
                <c:pt idx="8">
                  <c:v>3042600</c:v>
                </c:pt>
                <c:pt idx="9">
                  <c:v>27843850</c:v>
                </c:pt>
                <c:pt idx="10">
                  <c:v>6121700</c:v>
                </c:pt>
                <c:pt idx="11">
                  <c:v>35359599.5</c:v>
                </c:pt>
                <c:pt idx="12">
                  <c:v>128704500</c:v>
                </c:pt>
                <c:pt idx="13">
                  <c:v>41069849.5</c:v>
                </c:pt>
                <c:pt idx="14">
                  <c:v>1369312375</c:v>
                </c:pt>
                <c:pt idx="15">
                  <c:v>65691750</c:v>
                </c:pt>
                <c:pt idx="16">
                  <c:v>358087731</c:v>
                </c:pt>
                <c:pt idx="17">
                  <c:v>10165250</c:v>
                </c:pt>
                <c:pt idx="18">
                  <c:v>26211300</c:v>
                </c:pt>
                <c:pt idx="19">
                  <c:v>5785500</c:v>
                </c:pt>
                <c:pt idx="20">
                  <c:v>39362700</c:v>
                </c:pt>
                <c:pt idx="21">
                  <c:v>15357650</c:v>
                </c:pt>
                <c:pt idx="22">
                  <c:v>73910900</c:v>
                </c:pt>
                <c:pt idx="23">
                  <c:v>98983900</c:v>
                </c:pt>
                <c:pt idx="24">
                  <c:v>69205050</c:v>
                </c:pt>
                <c:pt idx="25">
                  <c:v>35148200</c:v>
                </c:pt>
                <c:pt idx="26">
                  <c:v>2751800</c:v>
                </c:pt>
                <c:pt idx="27">
                  <c:v>7184550</c:v>
                </c:pt>
                <c:pt idx="28">
                  <c:v>87648943.75</c:v>
                </c:pt>
                <c:pt idx="29">
                  <c:v>1086650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7-48B6-A59A-1212D16813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5"/>
        <c:axId val="453484976"/>
        <c:axId val="453473008"/>
      </c:barChart>
      <c:catAx>
        <c:axId val="45348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5347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473008"/>
        <c:scaling>
          <c:orientation val="minMax"/>
        </c:scaling>
        <c:delete val="1"/>
        <c:axPos val="l"/>
        <c:numFmt formatCode="0;0;;" sourceLinked="0"/>
        <c:majorTickMark val="none"/>
        <c:minorTickMark val="none"/>
        <c:tickLblPos val="nextTo"/>
        <c:crossAx val="453484976"/>
        <c:crosses val="autoZero"/>
        <c:crossBetween val="between"/>
        <c:dispUnits>
          <c:builtInUnit val="millions"/>
          <c:dispUnitsLbl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Répartition du personnel de la fonction publique par par sexe   </a:t>
            </a:r>
          </a:p>
          <a:p>
            <a:pPr>
              <a:defRPr/>
            </a:pPr>
            <a:r>
              <a:rPr lang="en-US"/>
              <a:t>  (Mai 2025)</a:t>
            </a:r>
          </a:p>
        </c:rich>
      </c:tx>
      <c:layout>
        <c:manualLayout>
          <c:xMode val="edge"/>
          <c:yMode val="edge"/>
          <c:x val="0.1318691673957422"/>
          <c:y val="9.5923237240572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1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090165345529188E-2"/>
          <c:y val="0.22282719947965135"/>
          <c:w val="0.81650459716515877"/>
          <c:h val="0.74857924828204703"/>
        </c:manualLayout>
      </c:layout>
      <c:pie3D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rgbClr val="FF99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32F-4838-83C6-CCE07A7D1CC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32F-4838-83C6-CCE07A7D1CC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'[2]Tabulation 1'!$B$184:$C$184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'[2]Tabulation 1'!$B$195:$C$195</c:f>
              <c:numCache>
                <c:formatCode>General</c:formatCode>
                <c:ptCount val="2"/>
                <c:pt idx="0">
                  <c:v>0.2836025815762046</c:v>
                </c:pt>
                <c:pt idx="1">
                  <c:v>0.71639741842379545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2F-4838-83C6-CCE07A7D1C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Pondération de l'effectif de la fonction publique par catégorie et par  sexe   (Mai 2025)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82755014841872"/>
          <c:y val="0.15294638348751957"/>
          <c:w val="0.79101763501558231"/>
          <c:h val="0.67383701333351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'[2]Tabulation 1'!$E$35</c:f>
              <c:strCache>
                <c:ptCount val="1"/>
                <c:pt idx="0">
                  <c:v>% 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.000000000_);\(#,##0.0000000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'[2]Tabulation 1'!$A$36:$A$39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'[2]Tabulation 1'!$E$36:$E$39</c:f>
              <c:numCache>
                <c:formatCode>General</c:formatCode>
                <c:ptCount val="4"/>
                <c:pt idx="0">
                  <c:v>0.16786570743405277</c:v>
                </c:pt>
                <c:pt idx="1">
                  <c:v>0.21277997364953888</c:v>
                </c:pt>
                <c:pt idx="2">
                  <c:v>0.33444938211481096</c:v>
                </c:pt>
                <c:pt idx="3">
                  <c:v>0.27644423307969562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2-4ECC-B5B4-61CF09045799}"/>
            </c:ext>
          </c:extLst>
        </c:ser>
        <c:ser>
          <c:idx val="1"/>
          <c:order val="1"/>
          <c:tx>
            <c:strRef>
              <c:f>'[2]Tabulation 1'!$F$35</c:f>
              <c:strCache>
                <c:ptCount val="1"/>
                <c:pt idx="0">
                  <c:v>% M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numFmt formatCode="#,##0.000000000_);[Red]\(#,##0.0000000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'[2]Tabulation 1'!$A$36:$A$39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'[2]Tabulation 1'!$F$36:$F$39</c:f>
              <c:numCache>
                <c:formatCode>General</c:formatCode>
                <c:ptCount val="4"/>
                <c:pt idx="0">
                  <c:v>0.83213429256594729</c:v>
                </c:pt>
                <c:pt idx="1">
                  <c:v>0.78722002635046118</c:v>
                </c:pt>
                <c:pt idx="2">
                  <c:v>0.66555061788518899</c:v>
                </c:pt>
                <c:pt idx="3">
                  <c:v>0.72355576692030432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2-4ECC-B5B4-61CF090457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249977632"/>
        <c:axId val="249976000"/>
      </c:barChart>
      <c:catAx>
        <c:axId val="249977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976000"/>
        <c:crosses val="autoZero"/>
        <c:auto val="1"/>
        <c:lblAlgn val="ctr"/>
        <c:lblOffset val="100"/>
        <c:noMultiLvlLbl val="0"/>
      </c:catAx>
      <c:valAx>
        <c:axId val="2499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977632"/>
        <c:crosses val="autoZero"/>
        <c:crossBetween val="between"/>
      </c:valAx>
      <c:dTable>
        <c:showHorzBorder val="0"/>
        <c:showVertBorder val="0"/>
        <c:showOutline val="0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71420592745864"/>
          <c:y val="0.43417389042585891"/>
          <c:w val="4.3692610352672148E-2"/>
          <c:h val="8.8483781028714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Effectif de la fonction publique par âge et par sexe (Mai 2025)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11940005589139278"/>
          <c:y val="1.5659953602146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19668926890126"/>
          <c:y val="0.11672869644458804"/>
          <c:w val="0.85310673606341714"/>
          <c:h val="0.75685253144261944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'[2]Tabulation 1'!$S$50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'[2]Tabulation 1'!$Q$51:$Q$56</c:f>
              <c:strCache>
                <c:ptCount val="6"/>
                <c:pt idx="0">
                  <c:v>moins de 20 ans</c:v>
                </c:pt>
                <c:pt idx="1">
                  <c:v>entre 20 et 29 ans</c:v>
                </c:pt>
                <c:pt idx="2">
                  <c:v>entre 30 et 39 ans</c:v>
                </c:pt>
                <c:pt idx="3">
                  <c:v>entre 40 et 49 ans</c:v>
                </c:pt>
                <c:pt idx="4">
                  <c:v>entre 50 et 58 ans</c:v>
                </c:pt>
                <c:pt idx="5">
                  <c:v>plus de 58 ans</c:v>
                </c:pt>
              </c:strCache>
            </c:strRef>
          </c:cat>
          <c:val>
            <c:numRef>
              <c:f>'[2]Tabulation 1'!$S$51:$S$56</c:f>
              <c:numCache>
                <c:formatCode>General</c:formatCode>
                <c:ptCount val="6"/>
                <c:pt idx="0">
                  <c:v>0</c:v>
                </c:pt>
                <c:pt idx="1">
                  <c:v>1805</c:v>
                </c:pt>
                <c:pt idx="2">
                  <c:v>14614</c:v>
                </c:pt>
                <c:pt idx="3">
                  <c:v>24792</c:v>
                </c:pt>
                <c:pt idx="4">
                  <c:v>16962</c:v>
                </c:pt>
                <c:pt idx="5">
                  <c:v>13312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D-4461-8CE6-CE3DA1E2FE25}"/>
            </c:ext>
          </c:extLst>
        </c:ser>
        <c:ser>
          <c:idx val="2"/>
          <c:order val="2"/>
          <c:tx>
            <c:strRef>
              <c:f>'[2]Tabulation 1'!$T$50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'[2]Tabulation 1'!$Q$51:$Q$56</c:f>
              <c:strCache>
                <c:ptCount val="6"/>
                <c:pt idx="0">
                  <c:v>moins de 20 ans</c:v>
                </c:pt>
                <c:pt idx="1">
                  <c:v>entre 20 et 29 ans</c:v>
                </c:pt>
                <c:pt idx="2">
                  <c:v>entre 30 et 39 ans</c:v>
                </c:pt>
                <c:pt idx="3">
                  <c:v>entre 40 et 49 ans</c:v>
                </c:pt>
                <c:pt idx="4">
                  <c:v>entre 50 et 58 ans</c:v>
                </c:pt>
                <c:pt idx="5">
                  <c:v>plus de 58 ans</c:v>
                </c:pt>
              </c:strCache>
            </c:strRef>
          </c:cat>
          <c:val>
            <c:numRef>
              <c:f>'[2]Tabulation 1'!$T$51:$T$56</c:f>
              <c:numCache>
                <c:formatCode>General</c:formatCode>
                <c:ptCount val="6"/>
                <c:pt idx="0">
                  <c:v>0</c:v>
                </c:pt>
                <c:pt idx="1">
                  <c:v>-907</c:v>
                </c:pt>
                <c:pt idx="2">
                  <c:v>-6169</c:v>
                </c:pt>
                <c:pt idx="3">
                  <c:v>-9307</c:v>
                </c:pt>
                <c:pt idx="4">
                  <c:v>-6475</c:v>
                </c:pt>
                <c:pt idx="5">
                  <c:v>-5441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D-4461-8CE6-CE3DA1E2F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249979264"/>
        <c:axId val="249985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'[2]Tabulation 1'!$R$50</c15:sqref>
                        </c15:formulaRef>
                      </c:ext>
                    </c:extLst>
                    <c:strCache>
                      <c:ptCount val="1"/>
                      <c:pt idx="0">
                        <c:v>F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'[2]Tabulation 1'!$Q$51:$Q$56</c15:sqref>
                        </c15:formulaRef>
                      </c:ext>
                    </c:extLst>
                    <c:strCache>
                      <c:ptCount val="6"/>
                      <c:pt idx="0">
                        <c:v>moins de 20 ans</c:v>
                      </c:pt>
                      <c:pt idx="1">
                        <c:v>entre 20 et 29 ans</c:v>
                      </c:pt>
                      <c:pt idx="2">
                        <c:v>entre 30 et 39 ans</c:v>
                      </c:pt>
                      <c:pt idx="3">
                        <c:v>entre 40 et 49 ans</c:v>
                      </c:pt>
                      <c:pt idx="4">
                        <c:v>entre 50 et 58 ans</c:v>
                      </c:pt>
                      <c:pt idx="5">
                        <c:v>plus de 58 ans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'[2]Tabulation 1'!$R$51:$R$56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907</c:v>
                      </c:pt>
                      <c:pt idx="2">
                        <c:v>6169</c:v>
                      </c:pt>
                      <c:pt idx="3">
                        <c:v>9307</c:v>
                      </c:pt>
                      <c:pt idx="4">
                        <c:v>6475</c:v>
                      </c:pt>
                      <c:pt idx="5">
                        <c:v>5441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E0D-4461-8CE6-CE3DA1E2FE25}"/>
                  </c:ext>
                </c:extLst>
              </c15:ser>
            </c15:filteredBarSeries>
          </c:ext>
        </c:extLst>
      </c:barChart>
      <c:catAx>
        <c:axId val="249979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985248"/>
        <c:crosses val="autoZero"/>
        <c:auto val="1"/>
        <c:lblAlgn val="ctr"/>
        <c:lblOffset val="100"/>
        <c:noMultiLvlLbl val="0"/>
      </c:catAx>
      <c:valAx>
        <c:axId val="24998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97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FA34511A-D1CC-4ED2-841B-F75EF64ACF4D}"/>
            </a:ext>
          </a:extLst>
        </xdr:cNvPr>
        <xdr:cNvCxnSpPr/>
      </xdr:nvCxnSpPr>
      <xdr:spPr>
        <a:xfrm>
          <a:off x="2943225" y="115062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C835D343-7B56-4585-AD47-EFC5857722FA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ED221B8-546C-4E09-9762-B55D174EEB38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51516C16-1278-4E98-943F-1762D8BEC128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D9A86BCA-77EA-4D8C-BAAD-66DE7B88B565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93EEAFAA-8B27-4088-A849-58C6EDCCB96E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2325A421-FC20-4B27-B0E6-ADAA45DED2F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422B2F6D-3724-49D5-8E31-5ADF1BED13AC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B9C9B0A4-3800-475A-8A77-4535DCBCF1B9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ABC8C806-A767-4435-9494-C08ACCDB60B3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3760E0F8-315E-422C-87C2-CE4AC80E0F5D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54F62233-E495-4186-AA40-8707AB6EBB29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723BDFFB-F1AE-4B8F-871C-1DA8A4F8B94D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5" name="Connecteur droit avec flèche 2">
          <a:extLst>
            <a:ext uri="{FF2B5EF4-FFF2-40B4-BE49-F238E27FC236}">
              <a16:creationId xmlns:a16="http://schemas.microsoft.com/office/drawing/2014/main" id="{61C79D19-E83F-4F56-8E36-EF792ADB1293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6" name="Connecteur droit avec flèche 3">
          <a:extLst>
            <a:ext uri="{FF2B5EF4-FFF2-40B4-BE49-F238E27FC236}">
              <a16:creationId xmlns:a16="http://schemas.microsoft.com/office/drawing/2014/main" id="{44EF8918-281D-49F4-A2B1-825CFB5B3314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7" name="Connecteur droit avec flèche 2">
          <a:extLst>
            <a:ext uri="{FF2B5EF4-FFF2-40B4-BE49-F238E27FC236}">
              <a16:creationId xmlns:a16="http://schemas.microsoft.com/office/drawing/2014/main" id="{3200C4B9-42FB-4BE1-9FF5-28476A3FD939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" name="Connecteur droit avec flèche 3">
          <a:extLst>
            <a:ext uri="{FF2B5EF4-FFF2-40B4-BE49-F238E27FC236}">
              <a16:creationId xmlns:a16="http://schemas.microsoft.com/office/drawing/2014/main" id="{EDF09A75-D47D-4950-80DE-FDC82DD2A3BC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9" name="Connecteur droit avec flèche 4">
          <a:extLst>
            <a:ext uri="{FF2B5EF4-FFF2-40B4-BE49-F238E27FC236}">
              <a16:creationId xmlns:a16="http://schemas.microsoft.com/office/drawing/2014/main" id="{1F73F97C-4086-45E4-B18D-E62CB2DFE733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91448441-FDEE-47E9-8350-7523FD7DBCEE}"/>
            </a:ext>
          </a:extLst>
        </xdr:cNvPr>
        <xdr:cNvCxnSpPr/>
      </xdr:nvCxnSpPr>
      <xdr:spPr>
        <a:xfrm>
          <a:off x="2943225" y="115062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159C039E-43A1-4310-BC50-CEB479F5BF79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E4C6AF47-7C8C-479F-B857-BB2B53B30A4A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FDA5A327-ACFE-4089-9943-A540EF7A8253}"/>
            </a:ext>
          </a:extLst>
        </xdr:cNvPr>
        <xdr:cNvCxnSpPr/>
      </xdr:nvCxnSpPr>
      <xdr:spPr>
        <a:xfrm>
          <a:off x="2943225" y="115062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A4B548C4-F83C-44C8-AC83-B5E9053A4683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4ED8D00F-E1E2-4B62-AEDF-74CF51A5641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E02C1684-15CB-4259-B06B-751FE03206EC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5E4427BC-8638-4385-8066-17738C6F7DB1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0FD4AE01-6919-4F47-8B6C-CA3308310CC6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F270EB2C-9DDC-423F-84C8-42BDC3817BF5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C3771309-E755-4B1C-95F7-CECB6A2C651F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B7CB363B-E6F8-4228-B0F8-AFC411C98F8A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05FB1168-1668-463E-AB05-EEFBFD4AD873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1C507202-7CA2-4BE8-9417-A1570BD1D704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B8531A9C-EEE0-4C40-9759-F84231E4323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2CE4E3F3-FF6E-4ED7-B8FE-F1DFA0540244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6" name="Connecteur droit avec flèche 35">
          <a:extLst>
            <a:ext uri="{FF2B5EF4-FFF2-40B4-BE49-F238E27FC236}">
              <a16:creationId xmlns:a16="http://schemas.microsoft.com/office/drawing/2014/main" id="{E67880AE-DEB0-4065-8732-476CD28FF0A5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7" name="Connecteur droit avec flèche 4">
          <a:extLst>
            <a:ext uri="{FF2B5EF4-FFF2-40B4-BE49-F238E27FC236}">
              <a16:creationId xmlns:a16="http://schemas.microsoft.com/office/drawing/2014/main" id="{71EE48A6-63F0-4BA1-B61B-8EF46937EF72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4FC710F5-6F4A-4528-B063-0E796E49407A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9" name="Connecteur droit avec flèche 38">
          <a:extLst>
            <a:ext uri="{FF2B5EF4-FFF2-40B4-BE49-F238E27FC236}">
              <a16:creationId xmlns:a16="http://schemas.microsoft.com/office/drawing/2014/main" id="{2C99E272-D178-4A30-A7FE-1D13AEC266F9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67EAB70C-6D3D-4AB6-9BA8-C032E1F2D16B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1" name="Connecteur droit avec flèche 4">
          <a:extLst>
            <a:ext uri="{FF2B5EF4-FFF2-40B4-BE49-F238E27FC236}">
              <a16:creationId xmlns:a16="http://schemas.microsoft.com/office/drawing/2014/main" id="{38E1D09A-8745-4EB3-BDA7-09949FCA34BB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272143</xdr:colOff>
      <xdr:row>2</xdr:row>
      <xdr:rowOff>312422</xdr:rowOff>
    </xdr:from>
    <xdr:to>
      <xdr:col>3</xdr:col>
      <xdr:colOff>287383</xdr:colOff>
      <xdr:row>2</xdr:row>
      <xdr:rowOff>314010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E5656C8E-FAF7-4906-85C9-711E6DE09C8D}"/>
            </a:ext>
          </a:extLst>
        </xdr:cNvPr>
        <xdr:cNvCxnSpPr/>
      </xdr:nvCxnSpPr>
      <xdr:spPr>
        <a:xfrm>
          <a:off x="3215368" y="950597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05E959B2-A109-4523-823C-24EC49A3D6CA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8BF8761C-2E73-46C0-83A3-1784FB4C655A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5" name="Connecteur droit avec flèche 44">
          <a:extLst>
            <a:ext uri="{FF2B5EF4-FFF2-40B4-BE49-F238E27FC236}">
              <a16:creationId xmlns:a16="http://schemas.microsoft.com/office/drawing/2014/main" id="{79A481F8-A593-4B05-9C00-01050054BEC5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CC8841BE-8E5D-4AC9-B939-2B7583186562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79CC3CB2-45DB-4DCC-AC9D-B3CE2B360B2F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8" name="Connecteur droit avec flèche 47">
          <a:extLst>
            <a:ext uri="{FF2B5EF4-FFF2-40B4-BE49-F238E27FC236}">
              <a16:creationId xmlns:a16="http://schemas.microsoft.com/office/drawing/2014/main" id="{027E19AC-1227-4563-B810-40201DDE173D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9" name="Connecteur droit avec flèche 48">
          <a:extLst>
            <a:ext uri="{FF2B5EF4-FFF2-40B4-BE49-F238E27FC236}">
              <a16:creationId xmlns:a16="http://schemas.microsoft.com/office/drawing/2014/main" id="{45A816FF-2344-45A9-B71B-2287567B09B5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50" name="Connecteur droit avec flèche 49">
          <a:extLst>
            <a:ext uri="{FF2B5EF4-FFF2-40B4-BE49-F238E27FC236}">
              <a16:creationId xmlns:a16="http://schemas.microsoft.com/office/drawing/2014/main" id="{0FCC95DF-89AF-4404-AC4A-AAC675149C1B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51" name="Connecteur droit avec flèche 50">
          <a:extLst>
            <a:ext uri="{FF2B5EF4-FFF2-40B4-BE49-F238E27FC236}">
              <a16:creationId xmlns:a16="http://schemas.microsoft.com/office/drawing/2014/main" id="{0A88ADD2-ADAA-4ED2-B35F-4DE1B99F231C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52" name="Connecteur droit avec flèche 51">
          <a:extLst>
            <a:ext uri="{FF2B5EF4-FFF2-40B4-BE49-F238E27FC236}">
              <a16:creationId xmlns:a16="http://schemas.microsoft.com/office/drawing/2014/main" id="{C4ACED67-846F-4C7A-A7EB-7562B2EF7939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53" name="Connecteur droit avec flèche 52">
          <a:extLst>
            <a:ext uri="{FF2B5EF4-FFF2-40B4-BE49-F238E27FC236}">
              <a16:creationId xmlns:a16="http://schemas.microsoft.com/office/drawing/2014/main" id="{6B97C653-93F2-4B67-B71B-1F6E8A141262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54" name="Connecteur droit avec flèche 53">
          <a:extLst>
            <a:ext uri="{FF2B5EF4-FFF2-40B4-BE49-F238E27FC236}">
              <a16:creationId xmlns:a16="http://schemas.microsoft.com/office/drawing/2014/main" id="{7E43EFA2-8048-45A9-8125-87E71341D940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55" name="Connecteur droit avec flèche 2">
          <a:extLst>
            <a:ext uri="{FF2B5EF4-FFF2-40B4-BE49-F238E27FC236}">
              <a16:creationId xmlns:a16="http://schemas.microsoft.com/office/drawing/2014/main" id="{19F59C10-C10D-4F81-A251-00E0A6B04D65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56" name="Connecteur droit avec flèche 3">
          <a:extLst>
            <a:ext uri="{FF2B5EF4-FFF2-40B4-BE49-F238E27FC236}">
              <a16:creationId xmlns:a16="http://schemas.microsoft.com/office/drawing/2014/main" id="{37AD9F30-60E8-4070-9EB1-00B0E3077A3B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57" name="Connecteur droit avec flèche 2">
          <a:extLst>
            <a:ext uri="{FF2B5EF4-FFF2-40B4-BE49-F238E27FC236}">
              <a16:creationId xmlns:a16="http://schemas.microsoft.com/office/drawing/2014/main" id="{D64B6F4E-C8A8-43E1-9C7D-90E3EC6E05FE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58" name="Connecteur droit avec flèche 3">
          <a:extLst>
            <a:ext uri="{FF2B5EF4-FFF2-40B4-BE49-F238E27FC236}">
              <a16:creationId xmlns:a16="http://schemas.microsoft.com/office/drawing/2014/main" id="{95F64017-29B2-4A58-9219-4EBDAA386C23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59" name="Connecteur droit avec flèche 4">
          <a:extLst>
            <a:ext uri="{FF2B5EF4-FFF2-40B4-BE49-F238E27FC236}">
              <a16:creationId xmlns:a16="http://schemas.microsoft.com/office/drawing/2014/main" id="{0EF0715B-9A3D-4443-8FE6-EBA9E11ABA06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60" name="Connecteur droit avec flèche 59">
          <a:extLst>
            <a:ext uri="{FF2B5EF4-FFF2-40B4-BE49-F238E27FC236}">
              <a16:creationId xmlns:a16="http://schemas.microsoft.com/office/drawing/2014/main" id="{3FA68F48-FF34-4A7B-B3BF-F431A2406813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EABA3167-6DC1-4DDD-B36B-FA51CC3438DB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62" name="Connecteur droit avec flèche 61">
          <a:extLst>
            <a:ext uri="{FF2B5EF4-FFF2-40B4-BE49-F238E27FC236}">
              <a16:creationId xmlns:a16="http://schemas.microsoft.com/office/drawing/2014/main" id="{72F23CAC-AF36-4B03-845E-D5365FE17F58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285750</xdr:colOff>
      <xdr:row>10</xdr:row>
      <xdr:rowOff>108367</xdr:rowOff>
    </xdr:from>
    <xdr:to>
      <xdr:col>2</xdr:col>
      <xdr:colOff>998171</xdr:colOff>
      <xdr:row>10</xdr:row>
      <xdr:rowOff>114300</xdr:rowOff>
    </xdr:to>
    <xdr:cxnSp macro="">
      <xdr:nvCxnSpPr>
        <xdr:cNvPr id="63" name="Connecteur droit avec flèche 62">
          <a:extLst>
            <a:ext uri="{FF2B5EF4-FFF2-40B4-BE49-F238E27FC236}">
              <a16:creationId xmlns:a16="http://schemas.microsoft.com/office/drawing/2014/main" id="{2D01338C-B4CA-40EB-A150-24046DC4F9A3}"/>
            </a:ext>
          </a:extLst>
        </xdr:cNvPr>
        <xdr:cNvCxnSpPr/>
      </xdr:nvCxnSpPr>
      <xdr:spPr>
        <a:xfrm flipV="1">
          <a:off x="3228975" y="2651542"/>
          <a:ext cx="712421" cy="5933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6E73F6DE-1093-4E5A-BD0B-40B6BCB8ACFA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DA731378-545B-4ADE-8966-D48328D9BCC3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F6B5F30E-1C63-45AA-BCC4-5EC31FFC72B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7" name="Connecteur droit avec flèche 66">
          <a:extLst>
            <a:ext uri="{FF2B5EF4-FFF2-40B4-BE49-F238E27FC236}">
              <a16:creationId xmlns:a16="http://schemas.microsoft.com/office/drawing/2014/main" id="{255D36BF-BA87-49C3-9A37-573EF8275BD5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68" name="Connecteur droit avec flèche 67">
          <a:extLst>
            <a:ext uri="{FF2B5EF4-FFF2-40B4-BE49-F238E27FC236}">
              <a16:creationId xmlns:a16="http://schemas.microsoft.com/office/drawing/2014/main" id="{38CFA9BC-154F-4065-B31E-8F491DAAEDB0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9" name="Connecteur droit avec flèche 68">
          <a:extLst>
            <a:ext uri="{FF2B5EF4-FFF2-40B4-BE49-F238E27FC236}">
              <a16:creationId xmlns:a16="http://schemas.microsoft.com/office/drawing/2014/main" id="{DD42264C-8296-4F05-BB18-EDC0F47E32C8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70" name="Connecteur droit avec flèche 69">
          <a:extLst>
            <a:ext uri="{FF2B5EF4-FFF2-40B4-BE49-F238E27FC236}">
              <a16:creationId xmlns:a16="http://schemas.microsoft.com/office/drawing/2014/main" id="{E691165E-17E5-4DBB-A167-00C21728FEEE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71" name="Connecteur droit avec flèche 70">
          <a:extLst>
            <a:ext uri="{FF2B5EF4-FFF2-40B4-BE49-F238E27FC236}">
              <a16:creationId xmlns:a16="http://schemas.microsoft.com/office/drawing/2014/main" id="{205B12FD-B543-4222-B659-DD4554F0D24B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2" name="Connecteur droit avec flèche 71">
          <a:extLst>
            <a:ext uri="{FF2B5EF4-FFF2-40B4-BE49-F238E27FC236}">
              <a16:creationId xmlns:a16="http://schemas.microsoft.com/office/drawing/2014/main" id="{2212B6A8-8A8A-4706-A7BC-7688B78C89CB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73" name="Connecteur droit avec flèche 72">
          <a:extLst>
            <a:ext uri="{FF2B5EF4-FFF2-40B4-BE49-F238E27FC236}">
              <a16:creationId xmlns:a16="http://schemas.microsoft.com/office/drawing/2014/main" id="{8C493B61-5194-4E70-A935-BF477AEFA5C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74" name="Connecteur droit avec flèche 73">
          <a:extLst>
            <a:ext uri="{FF2B5EF4-FFF2-40B4-BE49-F238E27FC236}">
              <a16:creationId xmlns:a16="http://schemas.microsoft.com/office/drawing/2014/main" id="{B592BE2C-CDF9-4139-BF3E-4857F71D1457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5" name="Connecteur droit avec flèche 74">
          <a:extLst>
            <a:ext uri="{FF2B5EF4-FFF2-40B4-BE49-F238E27FC236}">
              <a16:creationId xmlns:a16="http://schemas.microsoft.com/office/drawing/2014/main" id="{63CB762D-DFCD-4A5C-8D91-07A71250BE03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6" name="Connecteur droit avec flèche 4">
          <a:extLst>
            <a:ext uri="{FF2B5EF4-FFF2-40B4-BE49-F238E27FC236}">
              <a16:creationId xmlns:a16="http://schemas.microsoft.com/office/drawing/2014/main" id="{C9391FE9-144E-4F12-82AB-3C507658D99F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77" name="Connecteur droit avec flèche 76">
          <a:extLst>
            <a:ext uri="{FF2B5EF4-FFF2-40B4-BE49-F238E27FC236}">
              <a16:creationId xmlns:a16="http://schemas.microsoft.com/office/drawing/2014/main" id="{1A222B45-60BC-40FD-89D9-4C5BE673B11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78" name="Connecteur droit avec flèche 77">
          <a:extLst>
            <a:ext uri="{FF2B5EF4-FFF2-40B4-BE49-F238E27FC236}">
              <a16:creationId xmlns:a16="http://schemas.microsoft.com/office/drawing/2014/main" id="{31467EF7-93B1-4687-83DC-0DEA7E6E809A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9" name="Connecteur droit avec flèche 78">
          <a:extLst>
            <a:ext uri="{FF2B5EF4-FFF2-40B4-BE49-F238E27FC236}">
              <a16:creationId xmlns:a16="http://schemas.microsoft.com/office/drawing/2014/main" id="{423C69A5-663C-4BAA-BD33-D1A04A8034C4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80" name="Connecteur droit avec flèche 4">
          <a:extLst>
            <a:ext uri="{FF2B5EF4-FFF2-40B4-BE49-F238E27FC236}">
              <a16:creationId xmlns:a16="http://schemas.microsoft.com/office/drawing/2014/main" id="{12606E7C-5204-4072-AB57-8D5C247CD62B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81" name="Connecteur droit avec flèche 80">
          <a:extLst>
            <a:ext uri="{FF2B5EF4-FFF2-40B4-BE49-F238E27FC236}">
              <a16:creationId xmlns:a16="http://schemas.microsoft.com/office/drawing/2014/main" id="{DE113F9D-8E60-49A0-B6FD-193D50F8F26C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82" name="Connecteur droit avec flèche 81">
          <a:extLst>
            <a:ext uri="{FF2B5EF4-FFF2-40B4-BE49-F238E27FC236}">
              <a16:creationId xmlns:a16="http://schemas.microsoft.com/office/drawing/2014/main" id="{804DDC41-A6CC-4F6C-87B3-99F12FBC8F4D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83" name="Connecteur droit avec flèche 82">
          <a:extLst>
            <a:ext uri="{FF2B5EF4-FFF2-40B4-BE49-F238E27FC236}">
              <a16:creationId xmlns:a16="http://schemas.microsoft.com/office/drawing/2014/main" id="{35056AAB-7740-42CA-90AD-AAD2AD9E5303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84" name="Connecteur droit avec flèche 83">
          <a:extLst>
            <a:ext uri="{FF2B5EF4-FFF2-40B4-BE49-F238E27FC236}">
              <a16:creationId xmlns:a16="http://schemas.microsoft.com/office/drawing/2014/main" id="{AFAA372E-BDBF-45E4-8C69-FA05F918A0EF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85" name="Connecteur droit avec flèche 84">
          <a:extLst>
            <a:ext uri="{FF2B5EF4-FFF2-40B4-BE49-F238E27FC236}">
              <a16:creationId xmlns:a16="http://schemas.microsoft.com/office/drawing/2014/main" id="{223E65F5-FE75-4DD9-A738-08B9CC16D194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86" name="Connecteur droit avec flèche 85">
          <a:extLst>
            <a:ext uri="{FF2B5EF4-FFF2-40B4-BE49-F238E27FC236}">
              <a16:creationId xmlns:a16="http://schemas.microsoft.com/office/drawing/2014/main" id="{05E8372B-F91D-4E47-B299-3CF378FECD1A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87" name="Connecteur droit avec flèche 86">
          <a:extLst>
            <a:ext uri="{FF2B5EF4-FFF2-40B4-BE49-F238E27FC236}">
              <a16:creationId xmlns:a16="http://schemas.microsoft.com/office/drawing/2014/main" id="{6A9C6F3A-2822-4758-8313-F0B59EC8ACD9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88" name="Connecteur droit avec flèche 87">
          <a:extLst>
            <a:ext uri="{FF2B5EF4-FFF2-40B4-BE49-F238E27FC236}">
              <a16:creationId xmlns:a16="http://schemas.microsoft.com/office/drawing/2014/main" id="{83CE9A5A-E100-4F31-B2B0-8F9511707BF5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89" name="Connecteur droit avec flèche 88">
          <a:extLst>
            <a:ext uri="{FF2B5EF4-FFF2-40B4-BE49-F238E27FC236}">
              <a16:creationId xmlns:a16="http://schemas.microsoft.com/office/drawing/2014/main" id="{CC016010-DDA7-42BF-970B-85A56CD8114A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90" name="Connecteur droit avec flèche 89">
          <a:extLst>
            <a:ext uri="{FF2B5EF4-FFF2-40B4-BE49-F238E27FC236}">
              <a16:creationId xmlns:a16="http://schemas.microsoft.com/office/drawing/2014/main" id="{BDF42EFF-2BA8-4E2E-AD36-7F03374CCF64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91" name="Connecteur droit avec flèche 90">
          <a:extLst>
            <a:ext uri="{FF2B5EF4-FFF2-40B4-BE49-F238E27FC236}">
              <a16:creationId xmlns:a16="http://schemas.microsoft.com/office/drawing/2014/main" id="{1B7C28A8-9747-4368-9010-BCBA5F0EC3DF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92" name="Connecteur droit avec flèche 91">
          <a:extLst>
            <a:ext uri="{FF2B5EF4-FFF2-40B4-BE49-F238E27FC236}">
              <a16:creationId xmlns:a16="http://schemas.microsoft.com/office/drawing/2014/main" id="{B748D187-0458-45F9-A2AC-1B68C1E96EF6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93" name="Connecteur droit avec flèche 2">
          <a:extLst>
            <a:ext uri="{FF2B5EF4-FFF2-40B4-BE49-F238E27FC236}">
              <a16:creationId xmlns:a16="http://schemas.microsoft.com/office/drawing/2014/main" id="{593013E6-4B0B-4EAA-8812-B858F6C78815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94" name="Connecteur droit avec flèche 3">
          <a:extLst>
            <a:ext uri="{FF2B5EF4-FFF2-40B4-BE49-F238E27FC236}">
              <a16:creationId xmlns:a16="http://schemas.microsoft.com/office/drawing/2014/main" id="{C0E39840-9CEC-4F42-B88C-422D449CF667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95" name="Connecteur droit avec flèche 2">
          <a:extLst>
            <a:ext uri="{FF2B5EF4-FFF2-40B4-BE49-F238E27FC236}">
              <a16:creationId xmlns:a16="http://schemas.microsoft.com/office/drawing/2014/main" id="{ABFDD5D9-502A-4D93-AA65-7E1F4CF3FBA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96" name="Connecteur droit avec flèche 3">
          <a:extLst>
            <a:ext uri="{FF2B5EF4-FFF2-40B4-BE49-F238E27FC236}">
              <a16:creationId xmlns:a16="http://schemas.microsoft.com/office/drawing/2014/main" id="{CC9AFF52-821F-4F9C-A423-9F4F8B427C72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97" name="Connecteur droit avec flèche 4">
          <a:extLst>
            <a:ext uri="{FF2B5EF4-FFF2-40B4-BE49-F238E27FC236}">
              <a16:creationId xmlns:a16="http://schemas.microsoft.com/office/drawing/2014/main" id="{EB0467E6-81C1-4E19-99E1-A0DB969665EA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98" name="Connecteur droit avec flèche 97">
          <a:extLst>
            <a:ext uri="{FF2B5EF4-FFF2-40B4-BE49-F238E27FC236}">
              <a16:creationId xmlns:a16="http://schemas.microsoft.com/office/drawing/2014/main" id="{DDF76D3B-0DF3-47B0-AF7A-4E4A0FB978F1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99" name="Connecteur droit avec flèche 98">
          <a:extLst>
            <a:ext uri="{FF2B5EF4-FFF2-40B4-BE49-F238E27FC236}">
              <a16:creationId xmlns:a16="http://schemas.microsoft.com/office/drawing/2014/main" id="{15096E65-21ED-4A9C-967D-CA5EEF13EB55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00" name="Connecteur droit avec flèche 99">
          <a:extLst>
            <a:ext uri="{FF2B5EF4-FFF2-40B4-BE49-F238E27FC236}">
              <a16:creationId xmlns:a16="http://schemas.microsoft.com/office/drawing/2014/main" id="{F2EB27F4-EFAE-48D2-B0EC-ECFAE0DB1C1B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1" name="Connecteur droit avec flèche 100">
          <a:extLst>
            <a:ext uri="{FF2B5EF4-FFF2-40B4-BE49-F238E27FC236}">
              <a16:creationId xmlns:a16="http://schemas.microsoft.com/office/drawing/2014/main" id="{99EA4824-F96A-4700-BBC8-AEEC3682547A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02" name="Connecteur droit avec flèche 101">
          <a:extLst>
            <a:ext uri="{FF2B5EF4-FFF2-40B4-BE49-F238E27FC236}">
              <a16:creationId xmlns:a16="http://schemas.microsoft.com/office/drawing/2014/main" id="{2286F0A0-CC4A-48B2-95CB-0AF1FA59E266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3" name="Connecteur droit avec flèche 102">
          <a:extLst>
            <a:ext uri="{FF2B5EF4-FFF2-40B4-BE49-F238E27FC236}">
              <a16:creationId xmlns:a16="http://schemas.microsoft.com/office/drawing/2014/main" id="{A60A691C-82E2-4595-B53B-B94D3B8AA91A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04" name="Connecteur droit avec flèche 103">
          <a:extLst>
            <a:ext uri="{FF2B5EF4-FFF2-40B4-BE49-F238E27FC236}">
              <a16:creationId xmlns:a16="http://schemas.microsoft.com/office/drawing/2014/main" id="{27E2E975-FEB5-4A4D-9D94-B07CD2C74CF5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5" name="Connecteur droit avec flèche 104">
          <a:extLst>
            <a:ext uri="{FF2B5EF4-FFF2-40B4-BE49-F238E27FC236}">
              <a16:creationId xmlns:a16="http://schemas.microsoft.com/office/drawing/2014/main" id="{8745DEAF-17E2-49DC-8A7F-7BE490E38540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06" name="Connecteur droit avec flèche 105">
          <a:extLst>
            <a:ext uri="{FF2B5EF4-FFF2-40B4-BE49-F238E27FC236}">
              <a16:creationId xmlns:a16="http://schemas.microsoft.com/office/drawing/2014/main" id="{353CF8C1-EFF2-44A5-A3A6-3CCB7EC89954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07" name="Connecteur droit avec flèche 106">
          <a:extLst>
            <a:ext uri="{FF2B5EF4-FFF2-40B4-BE49-F238E27FC236}">
              <a16:creationId xmlns:a16="http://schemas.microsoft.com/office/drawing/2014/main" id="{DA4C151C-0D90-4914-95F7-E054CC9DD3EB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08" name="Connecteur droit avec flèche 107">
          <a:extLst>
            <a:ext uri="{FF2B5EF4-FFF2-40B4-BE49-F238E27FC236}">
              <a16:creationId xmlns:a16="http://schemas.microsoft.com/office/drawing/2014/main" id="{1A46F2E1-941B-4AE6-806F-74F35F1E8224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09" name="Connecteur droit avec flèche 108">
          <a:extLst>
            <a:ext uri="{FF2B5EF4-FFF2-40B4-BE49-F238E27FC236}">
              <a16:creationId xmlns:a16="http://schemas.microsoft.com/office/drawing/2014/main" id="{41962296-F428-49FA-93FB-ADBDA2382839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10" name="Connecteur droit avec flèche 109">
          <a:extLst>
            <a:ext uri="{FF2B5EF4-FFF2-40B4-BE49-F238E27FC236}">
              <a16:creationId xmlns:a16="http://schemas.microsoft.com/office/drawing/2014/main" id="{39C9BEDF-1984-440E-B4C6-CC67850C8DFE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11" name="Connecteur droit avec flèche 110">
          <a:extLst>
            <a:ext uri="{FF2B5EF4-FFF2-40B4-BE49-F238E27FC236}">
              <a16:creationId xmlns:a16="http://schemas.microsoft.com/office/drawing/2014/main" id="{F45CE04B-CF02-49EF-B81D-F7FC08F0B813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2" name="Connecteur droit avec flèche 111">
          <a:extLst>
            <a:ext uri="{FF2B5EF4-FFF2-40B4-BE49-F238E27FC236}">
              <a16:creationId xmlns:a16="http://schemas.microsoft.com/office/drawing/2014/main" id="{60A42D39-4259-4FBE-BD82-0FE39DF6ADEB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3" name="Connecteur droit avec flèche 4">
          <a:extLst>
            <a:ext uri="{FF2B5EF4-FFF2-40B4-BE49-F238E27FC236}">
              <a16:creationId xmlns:a16="http://schemas.microsoft.com/office/drawing/2014/main" id="{8F16AB5A-7255-40D5-9095-B4BDD3A8FB5B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14" name="Connecteur droit avec flèche 113">
          <a:extLst>
            <a:ext uri="{FF2B5EF4-FFF2-40B4-BE49-F238E27FC236}">
              <a16:creationId xmlns:a16="http://schemas.microsoft.com/office/drawing/2014/main" id="{CDDC5D3F-860E-41B4-ABB4-3C4E2116C660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15" name="Connecteur droit avec flèche 114">
          <a:extLst>
            <a:ext uri="{FF2B5EF4-FFF2-40B4-BE49-F238E27FC236}">
              <a16:creationId xmlns:a16="http://schemas.microsoft.com/office/drawing/2014/main" id="{E2BDBD02-6B8A-4017-BDB4-B1229A2AA6CF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6" name="Connecteur droit avec flèche 115">
          <a:extLst>
            <a:ext uri="{FF2B5EF4-FFF2-40B4-BE49-F238E27FC236}">
              <a16:creationId xmlns:a16="http://schemas.microsoft.com/office/drawing/2014/main" id="{513CE6DC-F70F-4ACF-8517-D3FD424F21F4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7" name="Connecteur droit avec flèche 4">
          <a:extLst>
            <a:ext uri="{FF2B5EF4-FFF2-40B4-BE49-F238E27FC236}">
              <a16:creationId xmlns:a16="http://schemas.microsoft.com/office/drawing/2014/main" id="{F7B694C1-1546-4351-88BE-14C5321E0744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18" name="Connecteur droit avec flèche 117">
          <a:extLst>
            <a:ext uri="{FF2B5EF4-FFF2-40B4-BE49-F238E27FC236}">
              <a16:creationId xmlns:a16="http://schemas.microsoft.com/office/drawing/2014/main" id="{24EA5EB1-00C5-4FFC-8F19-1CFBE0CFEE8E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19" name="Connecteur droit avec flèche 118">
          <a:extLst>
            <a:ext uri="{FF2B5EF4-FFF2-40B4-BE49-F238E27FC236}">
              <a16:creationId xmlns:a16="http://schemas.microsoft.com/office/drawing/2014/main" id="{1E81C6B1-F6AC-49E4-BE35-70D86B111798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20" name="Connecteur droit avec flèche 119">
          <a:extLst>
            <a:ext uri="{FF2B5EF4-FFF2-40B4-BE49-F238E27FC236}">
              <a16:creationId xmlns:a16="http://schemas.microsoft.com/office/drawing/2014/main" id="{C86B7748-47A3-44F1-AA38-64305BF6096D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21" name="Connecteur droit avec flèche 120">
          <a:extLst>
            <a:ext uri="{FF2B5EF4-FFF2-40B4-BE49-F238E27FC236}">
              <a16:creationId xmlns:a16="http://schemas.microsoft.com/office/drawing/2014/main" id="{54CC31D2-17FD-49DE-A4BD-8ADA0BA90F7A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122" name="Connecteur droit avec flèche 121">
          <a:extLst>
            <a:ext uri="{FF2B5EF4-FFF2-40B4-BE49-F238E27FC236}">
              <a16:creationId xmlns:a16="http://schemas.microsoft.com/office/drawing/2014/main" id="{94873DBD-FC8C-4C4A-BEC7-4733FE05C0C2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23" name="Connecteur droit avec flèche 122">
          <a:extLst>
            <a:ext uri="{FF2B5EF4-FFF2-40B4-BE49-F238E27FC236}">
              <a16:creationId xmlns:a16="http://schemas.microsoft.com/office/drawing/2014/main" id="{9F28186A-22E5-44F4-A791-5BA096161A8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24" name="Connecteur droit avec flèche 123">
          <a:extLst>
            <a:ext uri="{FF2B5EF4-FFF2-40B4-BE49-F238E27FC236}">
              <a16:creationId xmlns:a16="http://schemas.microsoft.com/office/drawing/2014/main" id="{6C1380B5-01E6-488B-803A-BD664F0E6E0A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25" name="Connecteur droit avec flèche 124">
          <a:extLst>
            <a:ext uri="{FF2B5EF4-FFF2-40B4-BE49-F238E27FC236}">
              <a16:creationId xmlns:a16="http://schemas.microsoft.com/office/drawing/2014/main" id="{438D9766-B728-47D8-9DF7-78CCC0B9C5D4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26" name="Connecteur droit avec flèche 125">
          <a:extLst>
            <a:ext uri="{FF2B5EF4-FFF2-40B4-BE49-F238E27FC236}">
              <a16:creationId xmlns:a16="http://schemas.microsoft.com/office/drawing/2014/main" id="{95E8DC8E-BBFF-4345-A3E6-EB9B605088E6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27" name="Connecteur droit avec flèche 126">
          <a:extLst>
            <a:ext uri="{FF2B5EF4-FFF2-40B4-BE49-F238E27FC236}">
              <a16:creationId xmlns:a16="http://schemas.microsoft.com/office/drawing/2014/main" id="{E0867C8A-87A6-4EDD-AFF9-591657B839F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28" name="Connecteur droit avec flèche 127">
          <a:extLst>
            <a:ext uri="{FF2B5EF4-FFF2-40B4-BE49-F238E27FC236}">
              <a16:creationId xmlns:a16="http://schemas.microsoft.com/office/drawing/2014/main" id="{8E05C829-5B00-4A3F-9801-33DDF8626A1A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29" name="Connecteur droit avec flèche 128">
          <a:extLst>
            <a:ext uri="{FF2B5EF4-FFF2-40B4-BE49-F238E27FC236}">
              <a16:creationId xmlns:a16="http://schemas.microsoft.com/office/drawing/2014/main" id="{559930D8-2DC6-4B45-A8D0-532D2029EE85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30" name="Connecteur droit avec flèche 2">
          <a:extLst>
            <a:ext uri="{FF2B5EF4-FFF2-40B4-BE49-F238E27FC236}">
              <a16:creationId xmlns:a16="http://schemas.microsoft.com/office/drawing/2014/main" id="{79A4212D-E469-435A-85D4-0A5CDAE40B56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31" name="Connecteur droit avec flèche 3">
          <a:extLst>
            <a:ext uri="{FF2B5EF4-FFF2-40B4-BE49-F238E27FC236}">
              <a16:creationId xmlns:a16="http://schemas.microsoft.com/office/drawing/2014/main" id="{1951DAC4-090C-40BC-B77E-36B7E9376C98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32" name="Connecteur droit avec flèche 2">
          <a:extLst>
            <a:ext uri="{FF2B5EF4-FFF2-40B4-BE49-F238E27FC236}">
              <a16:creationId xmlns:a16="http://schemas.microsoft.com/office/drawing/2014/main" id="{0B897B17-33B3-4BED-A4F8-15AAC6187660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33" name="Connecteur droit avec flèche 3">
          <a:extLst>
            <a:ext uri="{FF2B5EF4-FFF2-40B4-BE49-F238E27FC236}">
              <a16:creationId xmlns:a16="http://schemas.microsoft.com/office/drawing/2014/main" id="{35315025-548A-4233-B7F3-B692EF99426E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34" name="Connecteur droit avec flèche 4">
          <a:extLst>
            <a:ext uri="{FF2B5EF4-FFF2-40B4-BE49-F238E27FC236}">
              <a16:creationId xmlns:a16="http://schemas.microsoft.com/office/drawing/2014/main" id="{3C0CE71E-FA7B-4567-89F1-598E0248B2C5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35" name="Connecteur droit avec flèche 134">
          <a:extLst>
            <a:ext uri="{FF2B5EF4-FFF2-40B4-BE49-F238E27FC236}">
              <a16:creationId xmlns:a16="http://schemas.microsoft.com/office/drawing/2014/main" id="{10C556D6-3A35-4BC0-8CD0-5E22C07F37DA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36" name="Connecteur droit avec flèche 135">
          <a:extLst>
            <a:ext uri="{FF2B5EF4-FFF2-40B4-BE49-F238E27FC236}">
              <a16:creationId xmlns:a16="http://schemas.microsoft.com/office/drawing/2014/main" id="{8B66C403-B544-4783-9492-531B208820AE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37" name="Connecteur droit avec flèche 136">
          <a:extLst>
            <a:ext uri="{FF2B5EF4-FFF2-40B4-BE49-F238E27FC236}">
              <a16:creationId xmlns:a16="http://schemas.microsoft.com/office/drawing/2014/main" id="{9FAED4BE-CA96-4799-AD64-886981BA7E53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38" name="Connecteur droit avec flèche 137">
          <a:extLst>
            <a:ext uri="{FF2B5EF4-FFF2-40B4-BE49-F238E27FC236}">
              <a16:creationId xmlns:a16="http://schemas.microsoft.com/office/drawing/2014/main" id="{F1B7FCAD-5FAD-4E14-A51E-5BEBA92E7CFA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39" name="Connecteur droit avec flèche 138">
          <a:extLst>
            <a:ext uri="{FF2B5EF4-FFF2-40B4-BE49-F238E27FC236}">
              <a16:creationId xmlns:a16="http://schemas.microsoft.com/office/drawing/2014/main" id="{D3C66FAF-79C8-4F95-BCDD-1FC59DF1A472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40" name="Connecteur droit avec flèche 139">
          <a:extLst>
            <a:ext uri="{FF2B5EF4-FFF2-40B4-BE49-F238E27FC236}">
              <a16:creationId xmlns:a16="http://schemas.microsoft.com/office/drawing/2014/main" id="{5C1ACB56-643B-406B-A05B-B7D634E6F14A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41" name="Connecteur droit avec flèche 140">
          <a:extLst>
            <a:ext uri="{FF2B5EF4-FFF2-40B4-BE49-F238E27FC236}">
              <a16:creationId xmlns:a16="http://schemas.microsoft.com/office/drawing/2014/main" id="{41F0860C-31C2-4237-8216-56F28616AAAC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42" name="Connecteur droit avec flèche 141">
          <a:extLst>
            <a:ext uri="{FF2B5EF4-FFF2-40B4-BE49-F238E27FC236}">
              <a16:creationId xmlns:a16="http://schemas.microsoft.com/office/drawing/2014/main" id="{FBD48C55-8731-43F0-88DD-2F2B2C8ABC62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43" name="Connecteur droit avec flèche 142">
          <a:extLst>
            <a:ext uri="{FF2B5EF4-FFF2-40B4-BE49-F238E27FC236}">
              <a16:creationId xmlns:a16="http://schemas.microsoft.com/office/drawing/2014/main" id="{6B92D274-A8EE-423D-97A3-99436AA2002C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44" name="Connecteur droit avec flèche 143">
          <a:extLst>
            <a:ext uri="{FF2B5EF4-FFF2-40B4-BE49-F238E27FC236}">
              <a16:creationId xmlns:a16="http://schemas.microsoft.com/office/drawing/2014/main" id="{A15D745F-5EED-4EF9-A159-B7DEF8E5280C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45" name="Connecteur droit avec flèche 144">
          <a:extLst>
            <a:ext uri="{FF2B5EF4-FFF2-40B4-BE49-F238E27FC236}">
              <a16:creationId xmlns:a16="http://schemas.microsoft.com/office/drawing/2014/main" id="{0B77C04D-0C07-4A3C-A444-D505242F83BD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46" name="Connecteur droit avec flèche 145">
          <a:extLst>
            <a:ext uri="{FF2B5EF4-FFF2-40B4-BE49-F238E27FC236}">
              <a16:creationId xmlns:a16="http://schemas.microsoft.com/office/drawing/2014/main" id="{4CB040CE-3C20-409B-B898-140188FC425D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47" name="Connecteur droit avec flèche 146">
          <a:extLst>
            <a:ext uri="{FF2B5EF4-FFF2-40B4-BE49-F238E27FC236}">
              <a16:creationId xmlns:a16="http://schemas.microsoft.com/office/drawing/2014/main" id="{A1DD402B-EF4A-4325-9127-3311C334112D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48" name="Connecteur droit avec flèche 147">
          <a:extLst>
            <a:ext uri="{FF2B5EF4-FFF2-40B4-BE49-F238E27FC236}">
              <a16:creationId xmlns:a16="http://schemas.microsoft.com/office/drawing/2014/main" id="{6A5E88E5-51F6-4F4A-9EAB-7AFB0E7B1561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49" name="Connecteur droit avec flèche 148">
          <a:extLst>
            <a:ext uri="{FF2B5EF4-FFF2-40B4-BE49-F238E27FC236}">
              <a16:creationId xmlns:a16="http://schemas.microsoft.com/office/drawing/2014/main" id="{8CC7AC44-984B-4D8E-9587-64A6542F12DA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50" name="Connecteur droit avec flèche 4">
          <a:extLst>
            <a:ext uri="{FF2B5EF4-FFF2-40B4-BE49-F238E27FC236}">
              <a16:creationId xmlns:a16="http://schemas.microsoft.com/office/drawing/2014/main" id="{DC1FD91F-F33A-4CD1-AD32-232728AB71FA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51" name="Connecteur droit avec flèche 150">
          <a:extLst>
            <a:ext uri="{FF2B5EF4-FFF2-40B4-BE49-F238E27FC236}">
              <a16:creationId xmlns:a16="http://schemas.microsoft.com/office/drawing/2014/main" id="{B9EEFE9F-D82B-4AA3-8DF0-8375546556C8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52" name="Connecteur droit avec flèche 151">
          <a:extLst>
            <a:ext uri="{FF2B5EF4-FFF2-40B4-BE49-F238E27FC236}">
              <a16:creationId xmlns:a16="http://schemas.microsoft.com/office/drawing/2014/main" id="{5F33B7C6-8F99-424B-9747-E06704D8CC11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53" name="Connecteur droit avec flèche 152">
          <a:extLst>
            <a:ext uri="{FF2B5EF4-FFF2-40B4-BE49-F238E27FC236}">
              <a16:creationId xmlns:a16="http://schemas.microsoft.com/office/drawing/2014/main" id="{55BEE6CA-4C18-486D-A7CE-4B8FD1CBF122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54" name="Connecteur droit avec flèche 4">
          <a:extLst>
            <a:ext uri="{FF2B5EF4-FFF2-40B4-BE49-F238E27FC236}">
              <a16:creationId xmlns:a16="http://schemas.microsoft.com/office/drawing/2014/main" id="{7E7770A7-B6DA-4FB8-9E6D-93DB2DAB74DA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55" name="Connecteur droit avec flèche 154">
          <a:extLst>
            <a:ext uri="{FF2B5EF4-FFF2-40B4-BE49-F238E27FC236}">
              <a16:creationId xmlns:a16="http://schemas.microsoft.com/office/drawing/2014/main" id="{2C069487-5D57-4F09-8707-46E8AD135687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56" name="Connecteur droit avec flèche 155">
          <a:extLst>
            <a:ext uri="{FF2B5EF4-FFF2-40B4-BE49-F238E27FC236}">
              <a16:creationId xmlns:a16="http://schemas.microsoft.com/office/drawing/2014/main" id="{304CD795-8330-44C7-AFBC-22E11AD57E28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57" name="Connecteur droit avec flèche 156">
          <a:extLst>
            <a:ext uri="{FF2B5EF4-FFF2-40B4-BE49-F238E27FC236}">
              <a16:creationId xmlns:a16="http://schemas.microsoft.com/office/drawing/2014/main" id="{23977E8B-0D52-4C4C-B751-B2B271397655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58" name="Connecteur droit avec flèche 157">
          <a:extLst>
            <a:ext uri="{FF2B5EF4-FFF2-40B4-BE49-F238E27FC236}">
              <a16:creationId xmlns:a16="http://schemas.microsoft.com/office/drawing/2014/main" id="{00BD94BF-A08E-4CF5-B29E-E05A2B64516F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159" name="Connecteur droit avec flèche 158">
          <a:extLst>
            <a:ext uri="{FF2B5EF4-FFF2-40B4-BE49-F238E27FC236}">
              <a16:creationId xmlns:a16="http://schemas.microsoft.com/office/drawing/2014/main" id="{13E29283-599A-4D17-923E-163A41D3F649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60" name="Connecteur droit avec flèche 159">
          <a:extLst>
            <a:ext uri="{FF2B5EF4-FFF2-40B4-BE49-F238E27FC236}">
              <a16:creationId xmlns:a16="http://schemas.microsoft.com/office/drawing/2014/main" id="{D91045F3-9A8F-4717-8A32-9A871D3AD530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61" name="Connecteur droit avec flèche 160">
          <a:extLst>
            <a:ext uri="{FF2B5EF4-FFF2-40B4-BE49-F238E27FC236}">
              <a16:creationId xmlns:a16="http://schemas.microsoft.com/office/drawing/2014/main" id="{80144649-F223-4B69-8D9D-A25A2D1A5398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62" name="Connecteur droit avec flèche 161">
          <a:extLst>
            <a:ext uri="{FF2B5EF4-FFF2-40B4-BE49-F238E27FC236}">
              <a16:creationId xmlns:a16="http://schemas.microsoft.com/office/drawing/2014/main" id="{BDCDE83D-6CB0-410B-8BE0-76E58D7B7622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63" name="Connecteur droit avec flèche 162">
          <a:extLst>
            <a:ext uri="{FF2B5EF4-FFF2-40B4-BE49-F238E27FC236}">
              <a16:creationId xmlns:a16="http://schemas.microsoft.com/office/drawing/2014/main" id="{D9F8D220-EA98-480F-85C6-DE6DA633742C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64" name="Connecteur droit avec flèche 163">
          <a:extLst>
            <a:ext uri="{FF2B5EF4-FFF2-40B4-BE49-F238E27FC236}">
              <a16:creationId xmlns:a16="http://schemas.microsoft.com/office/drawing/2014/main" id="{60FFD8A1-D0EE-4824-91A8-9A4C1230AB41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65" name="Connecteur droit avec flèche 164">
          <a:extLst>
            <a:ext uri="{FF2B5EF4-FFF2-40B4-BE49-F238E27FC236}">
              <a16:creationId xmlns:a16="http://schemas.microsoft.com/office/drawing/2014/main" id="{AC2954F8-99E5-46AE-87D5-5C4C19F870E4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66" name="Connecteur droit avec flèche 165">
          <a:extLst>
            <a:ext uri="{FF2B5EF4-FFF2-40B4-BE49-F238E27FC236}">
              <a16:creationId xmlns:a16="http://schemas.microsoft.com/office/drawing/2014/main" id="{96695417-A3F9-441B-BD9E-53E70CA2E967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67" name="Connecteur droit avec flèche 2">
          <a:extLst>
            <a:ext uri="{FF2B5EF4-FFF2-40B4-BE49-F238E27FC236}">
              <a16:creationId xmlns:a16="http://schemas.microsoft.com/office/drawing/2014/main" id="{678901CD-50A0-4DAD-9EE8-6F71DA95DAEA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68" name="Connecteur droit avec flèche 3">
          <a:extLst>
            <a:ext uri="{FF2B5EF4-FFF2-40B4-BE49-F238E27FC236}">
              <a16:creationId xmlns:a16="http://schemas.microsoft.com/office/drawing/2014/main" id="{F866A988-1DBE-42AF-ADE0-733B42077826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69" name="Connecteur droit avec flèche 2">
          <a:extLst>
            <a:ext uri="{FF2B5EF4-FFF2-40B4-BE49-F238E27FC236}">
              <a16:creationId xmlns:a16="http://schemas.microsoft.com/office/drawing/2014/main" id="{3E0E0B9E-8AD7-4EF9-BE3C-9BC4FE997273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70" name="Connecteur droit avec flèche 3">
          <a:extLst>
            <a:ext uri="{FF2B5EF4-FFF2-40B4-BE49-F238E27FC236}">
              <a16:creationId xmlns:a16="http://schemas.microsoft.com/office/drawing/2014/main" id="{FCEB0FD3-43C2-44D1-B7DB-D2DAADC13D46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71" name="Connecteur droit avec flèche 4">
          <a:extLst>
            <a:ext uri="{FF2B5EF4-FFF2-40B4-BE49-F238E27FC236}">
              <a16:creationId xmlns:a16="http://schemas.microsoft.com/office/drawing/2014/main" id="{78C81EE3-34A4-447D-AFA2-F1D01AE5B333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72" name="Connecteur droit avec flèche 171">
          <a:extLst>
            <a:ext uri="{FF2B5EF4-FFF2-40B4-BE49-F238E27FC236}">
              <a16:creationId xmlns:a16="http://schemas.microsoft.com/office/drawing/2014/main" id="{A801BCF7-B9B1-49FE-821C-DB7A575FCCBB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73" name="Connecteur droit avec flèche 172">
          <a:extLst>
            <a:ext uri="{FF2B5EF4-FFF2-40B4-BE49-F238E27FC236}">
              <a16:creationId xmlns:a16="http://schemas.microsoft.com/office/drawing/2014/main" id="{CED773FF-51D4-400F-A7AA-0099AF627A2D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74" name="Connecteur droit avec flèche 173">
          <a:extLst>
            <a:ext uri="{FF2B5EF4-FFF2-40B4-BE49-F238E27FC236}">
              <a16:creationId xmlns:a16="http://schemas.microsoft.com/office/drawing/2014/main" id="{99496531-4AB8-4DE4-AC2F-55C19844D517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75" name="Connecteur droit avec flèche 174">
          <a:extLst>
            <a:ext uri="{FF2B5EF4-FFF2-40B4-BE49-F238E27FC236}">
              <a16:creationId xmlns:a16="http://schemas.microsoft.com/office/drawing/2014/main" id="{F665DA0A-9633-4D70-AA83-8B772CD515CE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76" name="Connecteur droit avec flèche 175">
          <a:extLst>
            <a:ext uri="{FF2B5EF4-FFF2-40B4-BE49-F238E27FC236}">
              <a16:creationId xmlns:a16="http://schemas.microsoft.com/office/drawing/2014/main" id="{B4DB9856-717C-4C70-A57E-0474D8844E5E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77" name="Connecteur droit avec flèche 176">
          <a:extLst>
            <a:ext uri="{FF2B5EF4-FFF2-40B4-BE49-F238E27FC236}">
              <a16:creationId xmlns:a16="http://schemas.microsoft.com/office/drawing/2014/main" id="{ADF3B5F2-C9A6-43A3-8431-6DC4D9FD9FA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78" name="Connecteur droit avec flèche 177">
          <a:extLst>
            <a:ext uri="{FF2B5EF4-FFF2-40B4-BE49-F238E27FC236}">
              <a16:creationId xmlns:a16="http://schemas.microsoft.com/office/drawing/2014/main" id="{096166AE-07FD-4DAC-B5A2-E3F86E0D9B2A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79" name="Connecteur droit avec flèche 178">
          <a:extLst>
            <a:ext uri="{FF2B5EF4-FFF2-40B4-BE49-F238E27FC236}">
              <a16:creationId xmlns:a16="http://schemas.microsoft.com/office/drawing/2014/main" id="{6B1958F8-8AB3-41FE-B1E0-AD49D3576B34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80" name="Connecteur droit avec flèche 179">
          <a:extLst>
            <a:ext uri="{FF2B5EF4-FFF2-40B4-BE49-F238E27FC236}">
              <a16:creationId xmlns:a16="http://schemas.microsoft.com/office/drawing/2014/main" id="{1167EC61-A509-4891-894B-05E3C088404E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81" name="Connecteur droit avec flèche 180">
          <a:extLst>
            <a:ext uri="{FF2B5EF4-FFF2-40B4-BE49-F238E27FC236}">
              <a16:creationId xmlns:a16="http://schemas.microsoft.com/office/drawing/2014/main" id="{B04A9A00-194A-4CD5-979F-95B7A95A6A5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2" name="Connecteur droit avec flèche 181">
          <a:extLst>
            <a:ext uri="{FF2B5EF4-FFF2-40B4-BE49-F238E27FC236}">
              <a16:creationId xmlns:a16="http://schemas.microsoft.com/office/drawing/2014/main" id="{6E8E8A93-41EC-4FF3-AA70-5B9E08544E2E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83" name="Connecteur droit avec flèche 182">
          <a:extLst>
            <a:ext uri="{FF2B5EF4-FFF2-40B4-BE49-F238E27FC236}">
              <a16:creationId xmlns:a16="http://schemas.microsoft.com/office/drawing/2014/main" id="{2E2AF4C5-856B-4D44-8F42-871A35F85210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84" name="Connecteur droit avec flèche 183">
          <a:extLst>
            <a:ext uri="{FF2B5EF4-FFF2-40B4-BE49-F238E27FC236}">
              <a16:creationId xmlns:a16="http://schemas.microsoft.com/office/drawing/2014/main" id="{DFC633B0-ACA6-4FB9-9AD7-F9AD7601D05C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5" name="Connecteur droit avec flèche 184">
          <a:extLst>
            <a:ext uri="{FF2B5EF4-FFF2-40B4-BE49-F238E27FC236}">
              <a16:creationId xmlns:a16="http://schemas.microsoft.com/office/drawing/2014/main" id="{D23D2963-95B1-4391-BBFB-8C48F8C3E80D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86" name="Connecteur droit avec flèche 185">
          <a:extLst>
            <a:ext uri="{FF2B5EF4-FFF2-40B4-BE49-F238E27FC236}">
              <a16:creationId xmlns:a16="http://schemas.microsoft.com/office/drawing/2014/main" id="{1B20808D-7BC6-49DA-82F8-060E2E5DD09E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87" name="Connecteur droit avec flèche 4">
          <a:extLst>
            <a:ext uri="{FF2B5EF4-FFF2-40B4-BE49-F238E27FC236}">
              <a16:creationId xmlns:a16="http://schemas.microsoft.com/office/drawing/2014/main" id="{C28F1AEB-3E67-4A9F-9439-E8C3FBEBE4FC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88" name="Connecteur droit avec flèche 187">
          <a:extLst>
            <a:ext uri="{FF2B5EF4-FFF2-40B4-BE49-F238E27FC236}">
              <a16:creationId xmlns:a16="http://schemas.microsoft.com/office/drawing/2014/main" id="{931F3633-1F6B-48DF-AC2B-D1620E8C01F8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9" name="Connecteur droit avec flèche 188">
          <a:extLst>
            <a:ext uri="{FF2B5EF4-FFF2-40B4-BE49-F238E27FC236}">
              <a16:creationId xmlns:a16="http://schemas.microsoft.com/office/drawing/2014/main" id="{130E85D1-0C34-4CBE-A4B2-973DDB4C089E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90" name="Connecteur droit avec flèche 189">
          <a:extLst>
            <a:ext uri="{FF2B5EF4-FFF2-40B4-BE49-F238E27FC236}">
              <a16:creationId xmlns:a16="http://schemas.microsoft.com/office/drawing/2014/main" id="{CB233720-0F33-4C5B-971E-1A6BDBC09272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91" name="Connecteur droit avec flèche 4">
          <a:extLst>
            <a:ext uri="{FF2B5EF4-FFF2-40B4-BE49-F238E27FC236}">
              <a16:creationId xmlns:a16="http://schemas.microsoft.com/office/drawing/2014/main" id="{CBA0795B-AA88-4199-9155-FDFDB2FBA8B3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92" name="Connecteur droit avec flèche 191">
          <a:extLst>
            <a:ext uri="{FF2B5EF4-FFF2-40B4-BE49-F238E27FC236}">
              <a16:creationId xmlns:a16="http://schemas.microsoft.com/office/drawing/2014/main" id="{0DB9CBF4-E802-44A9-8069-90B844AE38D2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93" name="Connecteur droit avec flèche 192">
          <a:extLst>
            <a:ext uri="{FF2B5EF4-FFF2-40B4-BE49-F238E27FC236}">
              <a16:creationId xmlns:a16="http://schemas.microsoft.com/office/drawing/2014/main" id="{E8CBF7A8-B544-4E6E-9345-E35B3C3A925A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94" name="Connecteur droit avec flèche 193">
          <a:extLst>
            <a:ext uri="{FF2B5EF4-FFF2-40B4-BE49-F238E27FC236}">
              <a16:creationId xmlns:a16="http://schemas.microsoft.com/office/drawing/2014/main" id="{8F95B5BD-680A-4497-A86F-236445697BE8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195" name="Connecteur droit avec flèche 194">
          <a:extLst>
            <a:ext uri="{FF2B5EF4-FFF2-40B4-BE49-F238E27FC236}">
              <a16:creationId xmlns:a16="http://schemas.microsoft.com/office/drawing/2014/main" id="{9CFA7099-BDDB-48BB-BEEF-56AB184323F4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345894</xdr:colOff>
      <xdr:row>22</xdr:row>
      <xdr:rowOff>133350</xdr:rowOff>
    </xdr:from>
    <xdr:to>
      <xdr:col>3</xdr:col>
      <xdr:colOff>9525</xdr:colOff>
      <xdr:row>22</xdr:row>
      <xdr:rowOff>135799</xdr:rowOff>
    </xdr:to>
    <xdr:cxnSp macro="">
      <xdr:nvCxnSpPr>
        <xdr:cNvPr id="196" name="Connecteur droit avec flèche 195">
          <a:extLst>
            <a:ext uri="{FF2B5EF4-FFF2-40B4-BE49-F238E27FC236}">
              <a16:creationId xmlns:a16="http://schemas.microsoft.com/office/drawing/2014/main" id="{6B8E4112-90E3-4DC5-A8B6-BAC95F0257DA}"/>
            </a:ext>
          </a:extLst>
        </xdr:cNvPr>
        <xdr:cNvCxnSpPr/>
      </xdr:nvCxnSpPr>
      <xdr:spPr>
        <a:xfrm flipV="1">
          <a:off x="3289119" y="5191125"/>
          <a:ext cx="701856" cy="2449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97" name="Connecteur droit avec flèche 196">
          <a:extLst>
            <a:ext uri="{FF2B5EF4-FFF2-40B4-BE49-F238E27FC236}">
              <a16:creationId xmlns:a16="http://schemas.microsoft.com/office/drawing/2014/main" id="{57407235-B553-4500-AB5C-716B7167E010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98" name="Connecteur droit avec flèche 197">
          <a:extLst>
            <a:ext uri="{FF2B5EF4-FFF2-40B4-BE49-F238E27FC236}">
              <a16:creationId xmlns:a16="http://schemas.microsoft.com/office/drawing/2014/main" id="{9B221B2B-4C6B-4635-A72E-6259859CB346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99" name="Connecteur droit avec flèche 198">
          <a:extLst>
            <a:ext uri="{FF2B5EF4-FFF2-40B4-BE49-F238E27FC236}">
              <a16:creationId xmlns:a16="http://schemas.microsoft.com/office/drawing/2014/main" id="{5FBDA98C-32BA-4A10-9533-52D742FEF99F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00" name="Connecteur droit avec flèche 199">
          <a:extLst>
            <a:ext uri="{FF2B5EF4-FFF2-40B4-BE49-F238E27FC236}">
              <a16:creationId xmlns:a16="http://schemas.microsoft.com/office/drawing/2014/main" id="{824B26AC-41E7-4902-BB87-7C70264A6E6C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01" name="Connecteur droit avec flèche 200">
          <a:extLst>
            <a:ext uri="{FF2B5EF4-FFF2-40B4-BE49-F238E27FC236}">
              <a16:creationId xmlns:a16="http://schemas.microsoft.com/office/drawing/2014/main" id="{4454937A-22E5-498B-8004-5E094FB29F2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02" name="Connecteur droit avec flèche 201">
          <a:extLst>
            <a:ext uri="{FF2B5EF4-FFF2-40B4-BE49-F238E27FC236}">
              <a16:creationId xmlns:a16="http://schemas.microsoft.com/office/drawing/2014/main" id="{90FBD2CC-41FE-4346-8B70-07AD98410B1F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03" name="Connecteur droit avec flèche 202">
          <a:extLst>
            <a:ext uri="{FF2B5EF4-FFF2-40B4-BE49-F238E27FC236}">
              <a16:creationId xmlns:a16="http://schemas.microsoft.com/office/drawing/2014/main" id="{27A01510-D356-4093-935E-224B9314C41C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04" name="Connecteur droit avec flèche 2">
          <a:extLst>
            <a:ext uri="{FF2B5EF4-FFF2-40B4-BE49-F238E27FC236}">
              <a16:creationId xmlns:a16="http://schemas.microsoft.com/office/drawing/2014/main" id="{020578A5-46D4-4C7A-915E-69498F47A89E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05" name="Connecteur droit avec flèche 3">
          <a:extLst>
            <a:ext uri="{FF2B5EF4-FFF2-40B4-BE49-F238E27FC236}">
              <a16:creationId xmlns:a16="http://schemas.microsoft.com/office/drawing/2014/main" id="{30820969-6184-4986-8499-F2B5D0B295EB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06" name="Connecteur droit avec flèche 2">
          <a:extLst>
            <a:ext uri="{FF2B5EF4-FFF2-40B4-BE49-F238E27FC236}">
              <a16:creationId xmlns:a16="http://schemas.microsoft.com/office/drawing/2014/main" id="{7DCAC957-A970-499F-9370-429E92D3374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07" name="Connecteur droit avec flèche 3">
          <a:extLst>
            <a:ext uri="{FF2B5EF4-FFF2-40B4-BE49-F238E27FC236}">
              <a16:creationId xmlns:a16="http://schemas.microsoft.com/office/drawing/2014/main" id="{163479B0-0E0C-4586-9283-C8B3EAEA8F45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08" name="Connecteur droit avec flèche 4">
          <a:extLst>
            <a:ext uri="{FF2B5EF4-FFF2-40B4-BE49-F238E27FC236}">
              <a16:creationId xmlns:a16="http://schemas.microsoft.com/office/drawing/2014/main" id="{962FC870-D56E-4600-AB5C-899FC465845E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09" name="Connecteur droit avec flèche 208">
          <a:extLst>
            <a:ext uri="{FF2B5EF4-FFF2-40B4-BE49-F238E27FC236}">
              <a16:creationId xmlns:a16="http://schemas.microsoft.com/office/drawing/2014/main" id="{684BF4A5-4F22-4723-9FE5-7B2A393DDC81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10" name="Connecteur droit avec flèche 209">
          <a:extLst>
            <a:ext uri="{FF2B5EF4-FFF2-40B4-BE49-F238E27FC236}">
              <a16:creationId xmlns:a16="http://schemas.microsoft.com/office/drawing/2014/main" id="{51D6C906-29C8-4A69-97CB-E80F0D625B4D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11" name="Connecteur droit avec flèche 210">
          <a:extLst>
            <a:ext uri="{FF2B5EF4-FFF2-40B4-BE49-F238E27FC236}">
              <a16:creationId xmlns:a16="http://schemas.microsoft.com/office/drawing/2014/main" id="{A9735FC6-EE4B-4B3D-B483-DB44A049FBAD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12" name="Connecteur droit avec flèche 211">
          <a:extLst>
            <a:ext uri="{FF2B5EF4-FFF2-40B4-BE49-F238E27FC236}">
              <a16:creationId xmlns:a16="http://schemas.microsoft.com/office/drawing/2014/main" id="{BF0EE18B-8164-430A-86A5-2FB6747E7349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13" name="Connecteur droit avec flèche 212">
          <a:extLst>
            <a:ext uri="{FF2B5EF4-FFF2-40B4-BE49-F238E27FC236}">
              <a16:creationId xmlns:a16="http://schemas.microsoft.com/office/drawing/2014/main" id="{EA0E870F-24A3-46C0-878F-EE211D05D5A9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14" name="Connecteur droit avec flèche 213">
          <a:extLst>
            <a:ext uri="{FF2B5EF4-FFF2-40B4-BE49-F238E27FC236}">
              <a16:creationId xmlns:a16="http://schemas.microsoft.com/office/drawing/2014/main" id="{56792FC8-A886-4770-83AD-A0B20A9510F0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15" name="Connecteur droit avec flèche 214">
          <a:extLst>
            <a:ext uri="{FF2B5EF4-FFF2-40B4-BE49-F238E27FC236}">
              <a16:creationId xmlns:a16="http://schemas.microsoft.com/office/drawing/2014/main" id="{078C6038-D3A2-4BF0-A62D-97D8A1FDBEF3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16" name="Connecteur droit avec flèche 215">
          <a:extLst>
            <a:ext uri="{FF2B5EF4-FFF2-40B4-BE49-F238E27FC236}">
              <a16:creationId xmlns:a16="http://schemas.microsoft.com/office/drawing/2014/main" id="{F31D1FC6-B655-4FD8-8629-583E0120736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17" name="Connecteur droit avec flèche 216">
          <a:extLst>
            <a:ext uri="{FF2B5EF4-FFF2-40B4-BE49-F238E27FC236}">
              <a16:creationId xmlns:a16="http://schemas.microsoft.com/office/drawing/2014/main" id="{D440DB46-67D8-4C44-8C82-45717DCB353F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18" name="Connecteur droit avec flèche 217">
          <a:extLst>
            <a:ext uri="{FF2B5EF4-FFF2-40B4-BE49-F238E27FC236}">
              <a16:creationId xmlns:a16="http://schemas.microsoft.com/office/drawing/2014/main" id="{EA48F35D-AD30-4373-A458-73856EABACF7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19" name="Connecteur droit avec flèche 218">
          <a:extLst>
            <a:ext uri="{FF2B5EF4-FFF2-40B4-BE49-F238E27FC236}">
              <a16:creationId xmlns:a16="http://schemas.microsoft.com/office/drawing/2014/main" id="{01D97DB1-2102-4159-A80A-2425EB280B88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20" name="Connecteur droit avec flèche 219">
          <a:extLst>
            <a:ext uri="{FF2B5EF4-FFF2-40B4-BE49-F238E27FC236}">
              <a16:creationId xmlns:a16="http://schemas.microsoft.com/office/drawing/2014/main" id="{C5BCFC25-02A0-42E2-8B56-6FA8258D8BB5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21" name="Connecteur droit avec flèche 220">
          <a:extLst>
            <a:ext uri="{FF2B5EF4-FFF2-40B4-BE49-F238E27FC236}">
              <a16:creationId xmlns:a16="http://schemas.microsoft.com/office/drawing/2014/main" id="{CD437E65-FAE6-45D0-B08F-131AD34CF2F0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22" name="Connecteur droit avec flèche 221">
          <a:extLst>
            <a:ext uri="{FF2B5EF4-FFF2-40B4-BE49-F238E27FC236}">
              <a16:creationId xmlns:a16="http://schemas.microsoft.com/office/drawing/2014/main" id="{7928743F-75F1-4E00-9514-571A6E7D7EBD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23" name="Connecteur droit avec flèche 222">
          <a:extLst>
            <a:ext uri="{FF2B5EF4-FFF2-40B4-BE49-F238E27FC236}">
              <a16:creationId xmlns:a16="http://schemas.microsoft.com/office/drawing/2014/main" id="{B49E8BF9-1C22-4763-A569-BCF832622FE4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224" name="Connecteur droit avec flèche 223">
          <a:extLst>
            <a:ext uri="{FF2B5EF4-FFF2-40B4-BE49-F238E27FC236}">
              <a16:creationId xmlns:a16="http://schemas.microsoft.com/office/drawing/2014/main" id="{905E70D5-141D-4D38-87CE-2AC58D0C604D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25" name="Connecteur droit avec flèche 224">
          <a:extLst>
            <a:ext uri="{FF2B5EF4-FFF2-40B4-BE49-F238E27FC236}">
              <a16:creationId xmlns:a16="http://schemas.microsoft.com/office/drawing/2014/main" id="{4295BC31-D5B5-4EE3-9F6C-3753CBF1D0E4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26" name="Connecteur droit avec flèche 225">
          <a:extLst>
            <a:ext uri="{FF2B5EF4-FFF2-40B4-BE49-F238E27FC236}">
              <a16:creationId xmlns:a16="http://schemas.microsoft.com/office/drawing/2014/main" id="{769EFC95-ADE3-4F9C-835B-26312DE91672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27" name="Connecteur droit avec flèche 226">
          <a:extLst>
            <a:ext uri="{FF2B5EF4-FFF2-40B4-BE49-F238E27FC236}">
              <a16:creationId xmlns:a16="http://schemas.microsoft.com/office/drawing/2014/main" id="{A0FC95A7-C576-4F3B-B197-1C74BEFE3F2D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28" name="Connecteur droit avec flèche 227">
          <a:extLst>
            <a:ext uri="{FF2B5EF4-FFF2-40B4-BE49-F238E27FC236}">
              <a16:creationId xmlns:a16="http://schemas.microsoft.com/office/drawing/2014/main" id="{76FB831A-B18B-45BA-9A33-841BD810F4F9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29" name="Connecteur droit avec flèche 228">
          <a:extLst>
            <a:ext uri="{FF2B5EF4-FFF2-40B4-BE49-F238E27FC236}">
              <a16:creationId xmlns:a16="http://schemas.microsoft.com/office/drawing/2014/main" id="{42AD2E0C-671D-42D6-B435-77BB54ED1F2B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30" name="Connecteur droit avec flèche 229">
          <a:extLst>
            <a:ext uri="{FF2B5EF4-FFF2-40B4-BE49-F238E27FC236}">
              <a16:creationId xmlns:a16="http://schemas.microsoft.com/office/drawing/2014/main" id="{1A0BDCBE-B612-4BEF-BAA8-53017174AEE1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31" name="Connecteur droit avec flèche 2">
          <a:extLst>
            <a:ext uri="{FF2B5EF4-FFF2-40B4-BE49-F238E27FC236}">
              <a16:creationId xmlns:a16="http://schemas.microsoft.com/office/drawing/2014/main" id="{47A671BA-F5FA-43A1-939A-291E43FC5DD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32" name="Connecteur droit avec flèche 3">
          <a:extLst>
            <a:ext uri="{FF2B5EF4-FFF2-40B4-BE49-F238E27FC236}">
              <a16:creationId xmlns:a16="http://schemas.microsoft.com/office/drawing/2014/main" id="{8243B551-6F2A-4E48-BB63-93B5C7C3D886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33" name="Connecteur droit avec flèche 2">
          <a:extLst>
            <a:ext uri="{FF2B5EF4-FFF2-40B4-BE49-F238E27FC236}">
              <a16:creationId xmlns:a16="http://schemas.microsoft.com/office/drawing/2014/main" id="{96FDAEFC-CA49-4A1C-8F25-AE5413C4B81B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34" name="Connecteur droit avec flèche 3">
          <a:extLst>
            <a:ext uri="{FF2B5EF4-FFF2-40B4-BE49-F238E27FC236}">
              <a16:creationId xmlns:a16="http://schemas.microsoft.com/office/drawing/2014/main" id="{2AC2822D-571D-42AE-B9F7-FE5461A05701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35" name="Connecteur droit avec flèche 234">
          <a:extLst>
            <a:ext uri="{FF2B5EF4-FFF2-40B4-BE49-F238E27FC236}">
              <a16:creationId xmlns:a16="http://schemas.microsoft.com/office/drawing/2014/main" id="{4FADA82D-8403-4EA0-8597-EA2BA9B91DE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36" name="Connecteur droit avec flèche 235">
          <a:extLst>
            <a:ext uri="{FF2B5EF4-FFF2-40B4-BE49-F238E27FC236}">
              <a16:creationId xmlns:a16="http://schemas.microsoft.com/office/drawing/2014/main" id="{C478298D-8274-4BC6-9BBB-72F27EA03B8A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37" name="Connecteur droit avec flèche 236">
          <a:extLst>
            <a:ext uri="{FF2B5EF4-FFF2-40B4-BE49-F238E27FC236}">
              <a16:creationId xmlns:a16="http://schemas.microsoft.com/office/drawing/2014/main" id="{FA22E906-C0B7-40CE-9C2A-3DA2A631F266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38" name="Connecteur droit avec flèche 237">
          <a:extLst>
            <a:ext uri="{FF2B5EF4-FFF2-40B4-BE49-F238E27FC236}">
              <a16:creationId xmlns:a16="http://schemas.microsoft.com/office/drawing/2014/main" id="{BBAED528-F8BD-4AE0-A333-585086E7711F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39" name="Connecteur droit avec flèche 238">
          <a:extLst>
            <a:ext uri="{FF2B5EF4-FFF2-40B4-BE49-F238E27FC236}">
              <a16:creationId xmlns:a16="http://schemas.microsoft.com/office/drawing/2014/main" id="{E18B6ED2-F88C-4DCA-A5C3-6B08A029DD00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40" name="Connecteur droit avec flèche 239">
          <a:extLst>
            <a:ext uri="{FF2B5EF4-FFF2-40B4-BE49-F238E27FC236}">
              <a16:creationId xmlns:a16="http://schemas.microsoft.com/office/drawing/2014/main" id="{E4CA77A3-5809-4D91-B543-DB848E6F8CE1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41" name="Connecteur droit avec flèche 240">
          <a:extLst>
            <a:ext uri="{FF2B5EF4-FFF2-40B4-BE49-F238E27FC236}">
              <a16:creationId xmlns:a16="http://schemas.microsoft.com/office/drawing/2014/main" id="{DBF8A9D9-3F70-43FB-8DAF-63E040B87DD3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42" name="Connecteur droit avec flèche 241">
          <a:extLst>
            <a:ext uri="{FF2B5EF4-FFF2-40B4-BE49-F238E27FC236}">
              <a16:creationId xmlns:a16="http://schemas.microsoft.com/office/drawing/2014/main" id="{60F03199-16FA-4932-B15E-47C57568C119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43" name="Connecteur droit avec flèche 242">
          <a:extLst>
            <a:ext uri="{FF2B5EF4-FFF2-40B4-BE49-F238E27FC236}">
              <a16:creationId xmlns:a16="http://schemas.microsoft.com/office/drawing/2014/main" id="{E6F33DB5-9065-429C-8348-1D71F445460C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44" name="Connecteur droit avec flèche 243">
          <a:extLst>
            <a:ext uri="{FF2B5EF4-FFF2-40B4-BE49-F238E27FC236}">
              <a16:creationId xmlns:a16="http://schemas.microsoft.com/office/drawing/2014/main" id="{2E055615-064E-4F45-B4B8-50DE2705B635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45" name="Connecteur droit avec flèche 244">
          <a:extLst>
            <a:ext uri="{FF2B5EF4-FFF2-40B4-BE49-F238E27FC236}">
              <a16:creationId xmlns:a16="http://schemas.microsoft.com/office/drawing/2014/main" id="{3EBC8133-4A7B-4D79-B59A-38474548FD6E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46" name="Connecteur droit avec flèche 245">
          <a:extLst>
            <a:ext uri="{FF2B5EF4-FFF2-40B4-BE49-F238E27FC236}">
              <a16:creationId xmlns:a16="http://schemas.microsoft.com/office/drawing/2014/main" id="{16FE9A2C-064E-4AF4-9E68-DAA8650DF430}"/>
            </a:ext>
          </a:extLst>
        </xdr:cNvPr>
        <xdr:cNvCxnSpPr/>
      </xdr:nvCxnSpPr>
      <xdr:spPr>
        <a:xfrm>
          <a:off x="2943225" y="115062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47" name="Connecteur droit avec flèche 246">
          <a:extLst>
            <a:ext uri="{FF2B5EF4-FFF2-40B4-BE49-F238E27FC236}">
              <a16:creationId xmlns:a16="http://schemas.microsoft.com/office/drawing/2014/main" id="{B05DA31C-D1DE-4544-AE34-B9BEA7889922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248" name="Connecteur droit avec flèche 247">
          <a:extLst>
            <a:ext uri="{FF2B5EF4-FFF2-40B4-BE49-F238E27FC236}">
              <a16:creationId xmlns:a16="http://schemas.microsoft.com/office/drawing/2014/main" id="{BBFEFF99-1FAB-4AA0-9237-B8C4884590B9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49" name="Connecteur droit avec flèche 248">
          <a:extLst>
            <a:ext uri="{FF2B5EF4-FFF2-40B4-BE49-F238E27FC236}">
              <a16:creationId xmlns:a16="http://schemas.microsoft.com/office/drawing/2014/main" id="{F78F89D1-9386-4914-9261-1043B8686072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50" name="Connecteur droit avec flèche 249">
          <a:extLst>
            <a:ext uri="{FF2B5EF4-FFF2-40B4-BE49-F238E27FC236}">
              <a16:creationId xmlns:a16="http://schemas.microsoft.com/office/drawing/2014/main" id="{EE559921-179F-4CE1-9CC3-2050383A94B9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251" name="Connecteur droit avec flèche 250">
          <a:extLst>
            <a:ext uri="{FF2B5EF4-FFF2-40B4-BE49-F238E27FC236}">
              <a16:creationId xmlns:a16="http://schemas.microsoft.com/office/drawing/2014/main" id="{ED6E439F-605E-4044-A7AD-26FE2C72DA07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52" name="Connecteur droit avec flèche 251">
          <a:extLst>
            <a:ext uri="{FF2B5EF4-FFF2-40B4-BE49-F238E27FC236}">
              <a16:creationId xmlns:a16="http://schemas.microsoft.com/office/drawing/2014/main" id="{AF3F76D1-3CF4-4663-8AE7-663C897FD10E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53" name="Connecteur droit avec flèche 252">
          <a:extLst>
            <a:ext uri="{FF2B5EF4-FFF2-40B4-BE49-F238E27FC236}">
              <a16:creationId xmlns:a16="http://schemas.microsoft.com/office/drawing/2014/main" id="{78C4F15C-06BF-4CC2-9B72-273EBE04F4E1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54" name="Connecteur droit avec flèche 253">
          <a:extLst>
            <a:ext uri="{FF2B5EF4-FFF2-40B4-BE49-F238E27FC236}">
              <a16:creationId xmlns:a16="http://schemas.microsoft.com/office/drawing/2014/main" id="{D1EB7D83-916E-4250-98ED-F9D85D3947B0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55" name="Connecteur droit avec flèche 254">
          <a:extLst>
            <a:ext uri="{FF2B5EF4-FFF2-40B4-BE49-F238E27FC236}">
              <a16:creationId xmlns:a16="http://schemas.microsoft.com/office/drawing/2014/main" id="{F4A8CDF9-45CD-4BD5-AB61-030F67607987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56" name="Connecteur droit avec flèche 255">
          <a:extLst>
            <a:ext uri="{FF2B5EF4-FFF2-40B4-BE49-F238E27FC236}">
              <a16:creationId xmlns:a16="http://schemas.microsoft.com/office/drawing/2014/main" id="{DB236E82-4C22-4B88-85AF-BDDA62BD541B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57" name="Connecteur droit avec flèche 256">
          <a:extLst>
            <a:ext uri="{FF2B5EF4-FFF2-40B4-BE49-F238E27FC236}">
              <a16:creationId xmlns:a16="http://schemas.microsoft.com/office/drawing/2014/main" id="{AADE6E2B-29DC-4431-A259-133786BF82B3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58" name="Connecteur droit avec flèche 257">
          <a:extLst>
            <a:ext uri="{FF2B5EF4-FFF2-40B4-BE49-F238E27FC236}">
              <a16:creationId xmlns:a16="http://schemas.microsoft.com/office/drawing/2014/main" id="{2FF4EACD-FA58-4776-9371-86EBCA1902CD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59" name="Connecteur droit avec flèche 2">
          <a:extLst>
            <a:ext uri="{FF2B5EF4-FFF2-40B4-BE49-F238E27FC236}">
              <a16:creationId xmlns:a16="http://schemas.microsoft.com/office/drawing/2014/main" id="{36164211-FDAB-4569-9FC9-B91AEFDA8B2E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60" name="Connecteur droit avec flèche 3">
          <a:extLst>
            <a:ext uri="{FF2B5EF4-FFF2-40B4-BE49-F238E27FC236}">
              <a16:creationId xmlns:a16="http://schemas.microsoft.com/office/drawing/2014/main" id="{9D0BEB85-FE28-441D-9101-862AF2660A4A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61" name="Connecteur droit avec flèche 2">
          <a:extLst>
            <a:ext uri="{FF2B5EF4-FFF2-40B4-BE49-F238E27FC236}">
              <a16:creationId xmlns:a16="http://schemas.microsoft.com/office/drawing/2014/main" id="{2EC698EA-15EC-4638-A916-0A4F0AC3805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62" name="Connecteur droit avec flèche 3">
          <a:extLst>
            <a:ext uri="{FF2B5EF4-FFF2-40B4-BE49-F238E27FC236}">
              <a16:creationId xmlns:a16="http://schemas.microsoft.com/office/drawing/2014/main" id="{A38AC054-E949-4BD6-9CCF-A7A226298622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63" name="Connecteur droit avec flèche 4">
          <a:extLst>
            <a:ext uri="{FF2B5EF4-FFF2-40B4-BE49-F238E27FC236}">
              <a16:creationId xmlns:a16="http://schemas.microsoft.com/office/drawing/2014/main" id="{70D2C89C-E9D5-4E00-9A25-E00D837D2370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64" name="Connecteur droit avec flèche 263">
          <a:extLst>
            <a:ext uri="{FF2B5EF4-FFF2-40B4-BE49-F238E27FC236}">
              <a16:creationId xmlns:a16="http://schemas.microsoft.com/office/drawing/2014/main" id="{9F35B500-BFE6-4EA4-80C2-8DE05727FE27}"/>
            </a:ext>
          </a:extLst>
        </xdr:cNvPr>
        <xdr:cNvCxnSpPr/>
      </xdr:nvCxnSpPr>
      <xdr:spPr>
        <a:xfrm>
          <a:off x="2943225" y="115062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65" name="Connecteur droit avec flèche 264">
          <a:extLst>
            <a:ext uri="{FF2B5EF4-FFF2-40B4-BE49-F238E27FC236}">
              <a16:creationId xmlns:a16="http://schemas.microsoft.com/office/drawing/2014/main" id="{F3F2E10E-56ED-43A8-9647-A5373A03EF4A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266" name="Connecteur droit avec flèche 265">
          <a:extLst>
            <a:ext uri="{FF2B5EF4-FFF2-40B4-BE49-F238E27FC236}">
              <a16:creationId xmlns:a16="http://schemas.microsoft.com/office/drawing/2014/main" id="{1BFB948B-F187-491D-831D-C695A2778DA2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67" name="Connecteur droit avec flèche 266">
          <a:extLst>
            <a:ext uri="{FF2B5EF4-FFF2-40B4-BE49-F238E27FC236}">
              <a16:creationId xmlns:a16="http://schemas.microsoft.com/office/drawing/2014/main" id="{1CCB1F65-5612-42CC-B332-64E726AD1A3A}"/>
            </a:ext>
          </a:extLst>
        </xdr:cNvPr>
        <xdr:cNvCxnSpPr/>
      </xdr:nvCxnSpPr>
      <xdr:spPr>
        <a:xfrm>
          <a:off x="2943225" y="115062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68" name="Connecteur droit avec flèche 267">
          <a:extLst>
            <a:ext uri="{FF2B5EF4-FFF2-40B4-BE49-F238E27FC236}">
              <a16:creationId xmlns:a16="http://schemas.microsoft.com/office/drawing/2014/main" id="{98BB7313-513F-44F0-A6F5-AD444268327F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69" name="Connecteur droit avec flèche 268">
          <a:extLst>
            <a:ext uri="{FF2B5EF4-FFF2-40B4-BE49-F238E27FC236}">
              <a16:creationId xmlns:a16="http://schemas.microsoft.com/office/drawing/2014/main" id="{B4072102-BA98-4498-8A11-8E0E05CC5290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70" name="Connecteur droit avec flèche 269">
          <a:extLst>
            <a:ext uri="{FF2B5EF4-FFF2-40B4-BE49-F238E27FC236}">
              <a16:creationId xmlns:a16="http://schemas.microsoft.com/office/drawing/2014/main" id="{9AFEC506-3366-4BA7-9F67-65A259633BAC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71" name="Connecteur droit avec flèche 270">
          <a:extLst>
            <a:ext uri="{FF2B5EF4-FFF2-40B4-BE49-F238E27FC236}">
              <a16:creationId xmlns:a16="http://schemas.microsoft.com/office/drawing/2014/main" id="{3392CB40-672A-417A-A2B6-E90519313933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72" name="Connecteur droit avec flèche 271">
          <a:extLst>
            <a:ext uri="{FF2B5EF4-FFF2-40B4-BE49-F238E27FC236}">
              <a16:creationId xmlns:a16="http://schemas.microsoft.com/office/drawing/2014/main" id="{9DC7104B-3F37-43AB-BBD4-D8EBDAD4AA84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73" name="Connecteur droit avec flèche 272">
          <a:extLst>
            <a:ext uri="{FF2B5EF4-FFF2-40B4-BE49-F238E27FC236}">
              <a16:creationId xmlns:a16="http://schemas.microsoft.com/office/drawing/2014/main" id="{8080EB9E-E25B-4B85-8E2A-5431A4F5672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74" name="Connecteur droit avec flèche 273">
          <a:extLst>
            <a:ext uri="{FF2B5EF4-FFF2-40B4-BE49-F238E27FC236}">
              <a16:creationId xmlns:a16="http://schemas.microsoft.com/office/drawing/2014/main" id="{228B3327-3724-4085-ABF6-ED5F4F9F9782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75" name="Connecteur droit avec flèche 274">
          <a:extLst>
            <a:ext uri="{FF2B5EF4-FFF2-40B4-BE49-F238E27FC236}">
              <a16:creationId xmlns:a16="http://schemas.microsoft.com/office/drawing/2014/main" id="{DEACDC45-214E-485A-8024-2EE411281DEA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76" name="Connecteur droit avec flèche 275">
          <a:extLst>
            <a:ext uri="{FF2B5EF4-FFF2-40B4-BE49-F238E27FC236}">
              <a16:creationId xmlns:a16="http://schemas.microsoft.com/office/drawing/2014/main" id="{8767E77D-10B1-49F4-95D4-325258543921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77" name="Connecteur droit avec flèche 276">
          <a:extLst>
            <a:ext uri="{FF2B5EF4-FFF2-40B4-BE49-F238E27FC236}">
              <a16:creationId xmlns:a16="http://schemas.microsoft.com/office/drawing/2014/main" id="{09F7E7EE-C62C-41EE-A13A-48416C09E3D9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78" name="Connecteur droit avec flèche 277">
          <a:extLst>
            <a:ext uri="{FF2B5EF4-FFF2-40B4-BE49-F238E27FC236}">
              <a16:creationId xmlns:a16="http://schemas.microsoft.com/office/drawing/2014/main" id="{6BDECE89-E037-46A0-86DB-07402E502304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79" name="Connecteur droit avec flèche 278">
          <a:extLst>
            <a:ext uri="{FF2B5EF4-FFF2-40B4-BE49-F238E27FC236}">
              <a16:creationId xmlns:a16="http://schemas.microsoft.com/office/drawing/2014/main" id="{9B2CBD66-A295-4A01-9B86-7C9750694720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80" name="Connecteur droit avec flèche 279">
          <a:extLst>
            <a:ext uri="{FF2B5EF4-FFF2-40B4-BE49-F238E27FC236}">
              <a16:creationId xmlns:a16="http://schemas.microsoft.com/office/drawing/2014/main" id="{A9965E37-236C-4B62-B5FE-6B09AF881121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81" name="Connecteur droit avec flèche 4">
          <a:extLst>
            <a:ext uri="{FF2B5EF4-FFF2-40B4-BE49-F238E27FC236}">
              <a16:creationId xmlns:a16="http://schemas.microsoft.com/office/drawing/2014/main" id="{1BA991F0-EC6C-4F92-A179-58BB1481239B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82" name="Connecteur droit avec flèche 281">
          <a:extLst>
            <a:ext uri="{FF2B5EF4-FFF2-40B4-BE49-F238E27FC236}">
              <a16:creationId xmlns:a16="http://schemas.microsoft.com/office/drawing/2014/main" id="{61F5BA9F-7D9A-46ED-9713-13BE4BDF5F9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83" name="Connecteur droit avec flèche 282">
          <a:extLst>
            <a:ext uri="{FF2B5EF4-FFF2-40B4-BE49-F238E27FC236}">
              <a16:creationId xmlns:a16="http://schemas.microsoft.com/office/drawing/2014/main" id="{343104B5-C53D-4F4F-895D-AD3B41474774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84" name="Connecteur droit avec flèche 283">
          <a:extLst>
            <a:ext uri="{FF2B5EF4-FFF2-40B4-BE49-F238E27FC236}">
              <a16:creationId xmlns:a16="http://schemas.microsoft.com/office/drawing/2014/main" id="{2A1B0924-CDD6-46A7-AEFD-9266ADA0DD6E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85" name="Connecteur droit avec flèche 4">
          <a:extLst>
            <a:ext uri="{FF2B5EF4-FFF2-40B4-BE49-F238E27FC236}">
              <a16:creationId xmlns:a16="http://schemas.microsoft.com/office/drawing/2014/main" id="{761DC95E-101B-4640-AA7A-82A521D67A4D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272143</xdr:colOff>
      <xdr:row>2</xdr:row>
      <xdr:rowOff>312422</xdr:rowOff>
    </xdr:from>
    <xdr:to>
      <xdr:col>3</xdr:col>
      <xdr:colOff>287383</xdr:colOff>
      <xdr:row>2</xdr:row>
      <xdr:rowOff>314010</xdr:rowOff>
    </xdr:to>
    <xdr:cxnSp macro="">
      <xdr:nvCxnSpPr>
        <xdr:cNvPr id="286" name="Connecteur droit avec flèche 285">
          <a:extLst>
            <a:ext uri="{FF2B5EF4-FFF2-40B4-BE49-F238E27FC236}">
              <a16:creationId xmlns:a16="http://schemas.microsoft.com/office/drawing/2014/main" id="{645D7265-D2B0-4A38-B7AE-993084FD3CA7}"/>
            </a:ext>
          </a:extLst>
        </xdr:cNvPr>
        <xdr:cNvCxnSpPr/>
      </xdr:nvCxnSpPr>
      <xdr:spPr>
        <a:xfrm>
          <a:off x="3215368" y="950597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87" name="Connecteur droit avec flèche 286">
          <a:extLst>
            <a:ext uri="{FF2B5EF4-FFF2-40B4-BE49-F238E27FC236}">
              <a16:creationId xmlns:a16="http://schemas.microsoft.com/office/drawing/2014/main" id="{8854F193-1AC2-4791-B27F-9BB986125678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288" name="Connecteur droit avec flèche 287">
          <a:extLst>
            <a:ext uri="{FF2B5EF4-FFF2-40B4-BE49-F238E27FC236}">
              <a16:creationId xmlns:a16="http://schemas.microsoft.com/office/drawing/2014/main" id="{0F126E6A-A357-45B9-8613-06B78E1123B6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89" name="Connecteur droit avec flèche 288">
          <a:extLst>
            <a:ext uri="{FF2B5EF4-FFF2-40B4-BE49-F238E27FC236}">
              <a16:creationId xmlns:a16="http://schemas.microsoft.com/office/drawing/2014/main" id="{B827ED59-2411-4CF8-B69E-B7C4CADA1AE3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90" name="Connecteur droit avec flèche 289">
          <a:extLst>
            <a:ext uri="{FF2B5EF4-FFF2-40B4-BE49-F238E27FC236}">
              <a16:creationId xmlns:a16="http://schemas.microsoft.com/office/drawing/2014/main" id="{CDF1C57A-7880-41FD-AA08-CAC6D3BA9129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291" name="Connecteur droit avec flèche 290">
          <a:extLst>
            <a:ext uri="{FF2B5EF4-FFF2-40B4-BE49-F238E27FC236}">
              <a16:creationId xmlns:a16="http://schemas.microsoft.com/office/drawing/2014/main" id="{D16C68B5-F299-49CD-8B2D-07DD8DC4433E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92" name="Connecteur droit avec flèche 291">
          <a:extLst>
            <a:ext uri="{FF2B5EF4-FFF2-40B4-BE49-F238E27FC236}">
              <a16:creationId xmlns:a16="http://schemas.microsoft.com/office/drawing/2014/main" id="{45FDFD0C-E7DB-4170-961B-835076DEE4B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93" name="Connecteur droit avec flèche 292">
          <a:extLst>
            <a:ext uri="{FF2B5EF4-FFF2-40B4-BE49-F238E27FC236}">
              <a16:creationId xmlns:a16="http://schemas.microsoft.com/office/drawing/2014/main" id="{FF6E825E-4AAF-422F-8D37-7C7C7F8497C0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94" name="Connecteur droit avec flèche 293">
          <a:extLst>
            <a:ext uri="{FF2B5EF4-FFF2-40B4-BE49-F238E27FC236}">
              <a16:creationId xmlns:a16="http://schemas.microsoft.com/office/drawing/2014/main" id="{9AAE87A8-E7B5-4481-86BC-567BC8627137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95" name="Connecteur droit avec flèche 294">
          <a:extLst>
            <a:ext uri="{FF2B5EF4-FFF2-40B4-BE49-F238E27FC236}">
              <a16:creationId xmlns:a16="http://schemas.microsoft.com/office/drawing/2014/main" id="{8AEC490E-FFB1-4D2A-88FC-859174B7F5BF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96" name="Connecteur droit avec flèche 295">
          <a:extLst>
            <a:ext uri="{FF2B5EF4-FFF2-40B4-BE49-F238E27FC236}">
              <a16:creationId xmlns:a16="http://schemas.microsoft.com/office/drawing/2014/main" id="{0D40A694-99E9-4290-B270-386D9DC2A2E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97" name="Connecteur droit avec flèche 296">
          <a:extLst>
            <a:ext uri="{FF2B5EF4-FFF2-40B4-BE49-F238E27FC236}">
              <a16:creationId xmlns:a16="http://schemas.microsoft.com/office/drawing/2014/main" id="{853AFB73-C180-4B51-9DF7-656387132612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98" name="Connecteur droit avec flèche 297">
          <a:extLst>
            <a:ext uri="{FF2B5EF4-FFF2-40B4-BE49-F238E27FC236}">
              <a16:creationId xmlns:a16="http://schemas.microsoft.com/office/drawing/2014/main" id="{483BAF92-7F2A-4F6D-B37A-69C5AB98F5D2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99" name="Connecteur droit avec flèche 2">
          <a:extLst>
            <a:ext uri="{FF2B5EF4-FFF2-40B4-BE49-F238E27FC236}">
              <a16:creationId xmlns:a16="http://schemas.microsoft.com/office/drawing/2014/main" id="{D98E04AA-22FD-409E-A306-ADFBC6180A77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00" name="Connecteur droit avec flèche 3">
          <a:extLst>
            <a:ext uri="{FF2B5EF4-FFF2-40B4-BE49-F238E27FC236}">
              <a16:creationId xmlns:a16="http://schemas.microsoft.com/office/drawing/2014/main" id="{2B0CDB3A-B01C-4978-BC84-1A215B15E586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01" name="Connecteur droit avec flèche 2">
          <a:extLst>
            <a:ext uri="{FF2B5EF4-FFF2-40B4-BE49-F238E27FC236}">
              <a16:creationId xmlns:a16="http://schemas.microsoft.com/office/drawing/2014/main" id="{95AC2AAF-9A9E-4484-BFC4-A30A314F24B5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02" name="Connecteur droit avec flèche 3">
          <a:extLst>
            <a:ext uri="{FF2B5EF4-FFF2-40B4-BE49-F238E27FC236}">
              <a16:creationId xmlns:a16="http://schemas.microsoft.com/office/drawing/2014/main" id="{76530762-3B7A-4A5D-95EA-473674A8783D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03" name="Connecteur droit avec flèche 4">
          <a:extLst>
            <a:ext uri="{FF2B5EF4-FFF2-40B4-BE49-F238E27FC236}">
              <a16:creationId xmlns:a16="http://schemas.microsoft.com/office/drawing/2014/main" id="{4506ED48-B584-4916-8327-6362EEB165E6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04" name="Connecteur droit avec flèche 303">
          <a:extLst>
            <a:ext uri="{FF2B5EF4-FFF2-40B4-BE49-F238E27FC236}">
              <a16:creationId xmlns:a16="http://schemas.microsoft.com/office/drawing/2014/main" id="{FA1D93C8-5315-4B00-82EF-E9CE2A11C7BF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305" name="Connecteur droit avec flèche 304">
          <a:extLst>
            <a:ext uri="{FF2B5EF4-FFF2-40B4-BE49-F238E27FC236}">
              <a16:creationId xmlns:a16="http://schemas.microsoft.com/office/drawing/2014/main" id="{4EE7C0DF-552D-49EF-A2D3-8DB914FFE9A9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06" name="Connecteur droit avec flèche 305">
          <a:extLst>
            <a:ext uri="{FF2B5EF4-FFF2-40B4-BE49-F238E27FC236}">
              <a16:creationId xmlns:a16="http://schemas.microsoft.com/office/drawing/2014/main" id="{6477329C-56F1-4531-A3C5-74F198F55A8A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285750</xdr:colOff>
      <xdr:row>10</xdr:row>
      <xdr:rowOff>108367</xdr:rowOff>
    </xdr:from>
    <xdr:to>
      <xdr:col>2</xdr:col>
      <xdr:colOff>998171</xdr:colOff>
      <xdr:row>10</xdr:row>
      <xdr:rowOff>114300</xdr:rowOff>
    </xdr:to>
    <xdr:cxnSp macro="">
      <xdr:nvCxnSpPr>
        <xdr:cNvPr id="307" name="Connecteur droit avec flèche 306">
          <a:extLst>
            <a:ext uri="{FF2B5EF4-FFF2-40B4-BE49-F238E27FC236}">
              <a16:creationId xmlns:a16="http://schemas.microsoft.com/office/drawing/2014/main" id="{3CC15B65-7F4A-43BB-BB24-E8D6F06276B4}"/>
            </a:ext>
          </a:extLst>
        </xdr:cNvPr>
        <xdr:cNvCxnSpPr/>
      </xdr:nvCxnSpPr>
      <xdr:spPr>
        <a:xfrm flipV="1">
          <a:off x="3228975" y="2651542"/>
          <a:ext cx="712421" cy="5933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08" name="Connecteur droit avec flèche 307">
          <a:extLst>
            <a:ext uri="{FF2B5EF4-FFF2-40B4-BE49-F238E27FC236}">
              <a16:creationId xmlns:a16="http://schemas.microsoft.com/office/drawing/2014/main" id="{0E9C40B8-048C-4778-8748-71B829042E3F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09" name="Connecteur droit avec flèche 308">
          <a:extLst>
            <a:ext uri="{FF2B5EF4-FFF2-40B4-BE49-F238E27FC236}">
              <a16:creationId xmlns:a16="http://schemas.microsoft.com/office/drawing/2014/main" id="{D4E5E065-FD88-4A5D-8278-2E8CAB0494D4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10" name="Connecteur droit avec flèche 309">
          <a:extLst>
            <a:ext uri="{FF2B5EF4-FFF2-40B4-BE49-F238E27FC236}">
              <a16:creationId xmlns:a16="http://schemas.microsoft.com/office/drawing/2014/main" id="{9E1086A7-DFD6-4202-9D9A-ADA687C9DE30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11" name="Connecteur droit avec flèche 310">
          <a:extLst>
            <a:ext uri="{FF2B5EF4-FFF2-40B4-BE49-F238E27FC236}">
              <a16:creationId xmlns:a16="http://schemas.microsoft.com/office/drawing/2014/main" id="{B575C65B-6EF6-4576-9112-DB87C4E63088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12" name="Connecteur droit avec flèche 311">
          <a:extLst>
            <a:ext uri="{FF2B5EF4-FFF2-40B4-BE49-F238E27FC236}">
              <a16:creationId xmlns:a16="http://schemas.microsoft.com/office/drawing/2014/main" id="{FCB181F8-C466-4AE8-8004-9CCC614A5D10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13" name="Connecteur droit avec flèche 312">
          <a:extLst>
            <a:ext uri="{FF2B5EF4-FFF2-40B4-BE49-F238E27FC236}">
              <a16:creationId xmlns:a16="http://schemas.microsoft.com/office/drawing/2014/main" id="{EEDD829F-69DE-4374-8860-1093A141D529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14" name="Connecteur droit avec flèche 313">
          <a:extLst>
            <a:ext uri="{FF2B5EF4-FFF2-40B4-BE49-F238E27FC236}">
              <a16:creationId xmlns:a16="http://schemas.microsoft.com/office/drawing/2014/main" id="{18A0CB22-A018-4EBB-B5DE-BB40C86C53F0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15" name="Connecteur droit avec flèche 314">
          <a:extLst>
            <a:ext uri="{FF2B5EF4-FFF2-40B4-BE49-F238E27FC236}">
              <a16:creationId xmlns:a16="http://schemas.microsoft.com/office/drawing/2014/main" id="{162C5BCF-E546-4F20-A8FC-F4D533162241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16" name="Connecteur droit avec flèche 315">
          <a:extLst>
            <a:ext uri="{FF2B5EF4-FFF2-40B4-BE49-F238E27FC236}">
              <a16:creationId xmlns:a16="http://schemas.microsoft.com/office/drawing/2014/main" id="{4473A0A1-714C-4338-ACB8-9C7A636C8C5D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17" name="Connecteur droit avec flèche 316">
          <a:extLst>
            <a:ext uri="{FF2B5EF4-FFF2-40B4-BE49-F238E27FC236}">
              <a16:creationId xmlns:a16="http://schemas.microsoft.com/office/drawing/2014/main" id="{B487FAF7-0DEA-40C8-ADFB-A62C45A8C377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18" name="Connecteur droit avec flèche 317">
          <a:extLst>
            <a:ext uri="{FF2B5EF4-FFF2-40B4-BE49-F238E27FC236}">
              <a16:creationId xmlns:a16="http://schemas.microsoft.com/office/drawing/2014/main" id="{ED1E5D5B-D507-4DA4-945D-1022E5B306C5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19" name="Connecteur droit avec flèche 318">
          <a:extLst>
            <a:ext uri="{FF2B5EF4-FFF2-40B4-BE49-F238E27FC236}">
              <a16:creationId xmlns:a16="http://schemas.microsoft.com/office/drawing/2014/main" id="{9E8EE16F-4EF0-4961-B835-07D3FCD66681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20" name="Connecteur droit avec flèche 4">
          <a:extLst>
            <a:ext uri="{FF2B5EF4-FFF2-40B4-BE49-F238E27FC236}">
              <a16:creationId xmlns:a16="http://schemas.microsoft.com/office/drawing/2014/main" id="{FC9D87FC-6C99-4B83-A6A4-B5C92B0A5735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21" name="Connecteur droit avec flèche 320">
          <a:extLst>
            <a:ext uri="{FF2B5EF4-FFF2-40B4-BE49-F238E27FC236}">
              <a16:creationId xmlns:a16="http://schemas.microsoft.com/office/drawing/2014/main" id="{3026E50D-6847-4603-8F2B-02C3C25FC02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22" name="Connecteur droit avec flèche 321">
          <a:extLst>
            <a:ext uri="{FF2B5EF4-FFF2-40B4-BE49-F238E27FC236}">
              <a16:creationId xmlns:a16="http://schemas.microsoft.com/office/drawing/2014/main" id="{F564F5B3-ED94-40DE-B439-0CBDFDD65598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23" name="Connecteur droit avec flèche 322">
          <a:extLst>
            <a:ext uri="{FF2B5EF4-FFF2-40B4-BE49-F238E27FC236}">
              <a16:creationId xmlns:a16="http://schemas.microsoft.com/office/drawing/2014/main" id="{0FB6A397-53A1-4A38-91DB-92B2D272F076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24" name="Connecteur droit avec flèche 4">
          <a:extLst>
            <a:ext uri="{FF2B5EF4-FFF2-40B4-BE49-F238E27FC236}">
              <a16:creationId xmlns:a16="http://schemas.microsoft.com/office/drawing/2014/main" id="{853F2279-B8AE-4871-A016-78A9145FC8EA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25" name="Connecteur droit avec flèche 324">
          <a:extLst>
            <a:ext uri="{FF2B5EF4-FFF2-40B4-BE49-F238E27FC236}">
              <a16:creationId xmlns:a16="http://schemas.microsoft.com/office/drawing/2014/main" id="{6A051260-B1C0-4EB0-B219-A65AD28647F0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326" name="Connecteur droit avec flèche 325">
          <a:extLst>
            <a:ext uri="{FF2B5EF4-FFF2-40B4-BE49-F238E27FC236}">
              <a16:creationId xmlns:a16="http://schemas.microsoft.com/office/drawing/2014/main" id="{EBC4B959-285B-4FAF-8809-6BA3CDA4CC73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27" name="Connecteur droit avec flèche 326">
          <a:extLst>
            <a:ext uri="{FF2B5EF4-FFF2-40B4-BE49-F238E27FC236}">
              <a16:creationId xmlns:a16="http://schemas.microsoft.com/office/drawing/2014/main" id="{A6D06F1C-BFA5-4F07-B4E7-8D7CFFCA6084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28" name="Connecteur droit avec flèche 327">
          <a:extLst>
            <a:ext uri="{FF2B5EF4-FFF2-40B4-BE49-F238E27FC236}">
              <a16:creationId xmlns:a16="http://schemas.microsoft.com/office/drawing/2014/main" id="{A5E3D6F5-7269-4FF6-984C-08FC6A9F2C00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329" name="Connecteur droit avec flèche 328">
          <a:extLst>
            <a:ext uri="{FF2B5EF4-FFF2-40B4-BE49-F238E27FC236}">
              <a16:creationId xmlns:a16="http://schemas.microsoft.com/office/drawing/2014/main" id="{3F1E78CD-3A60-4BB3-9441-577B639B1650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30" name="Connecteur droit avec flèche 329">
          <a:extLst>
            <a:ext uri="{FF2B5EF4-FFF2-40B4-BE49-F238E27FC236}">
              <a16:creationId xmlns:a16="http://schemas.microsoft.com/office/drawing/2014/main" id="{8A1AB16C-AC0C-442E-B422-8C5C95A82EFA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31" name="Connecteur droit avec flèche 330">
          <a:extLst>
            <a:ext uri="{FF2B5EF4-FFF2-40B4-BE49-F238E27FC236}">
              <a16:creationId xmlns:a16="http://schemas.microsoft.com/office/drawing/2014/main" id="{160C5EE2-5EC8-40E6-8EBB-065F2E55A98F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32" name="Connecteur droit avec flèche 331">
          <a:extLst>
            <a:ext uri="{FF2B5EF4-FFF2-40B4-BE49-F238E27FC236}">
              <a16:creationId xmlns:a16="http://schemas.microsoft.com/office/drawing/2014/main" id="{B85271A1-D558-440B-A8A9-1D249A072A8D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33" name="Connecteur droit avec flèche 332">
          <a:extLst>
            <a:ext uri="{FF2B5EF4-FFF2-40B4-BE49-F238E27FC236}">
              <a16:creationId xmlns:a16="http://schemas.microsoft.com/office/drawing/2014/main" id="{520723AA-6503-46BA-8EB1-8E193D549243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34" name="Connecteur droit avec flèche 333">
          <a:extLst>
            <a:ext uri="{FF2B5EF4-FFF2-40B4-BE49-F238E27FC236}">
              <a16:creationId xmlns:a16="http://schemas.microsoft.com/office/drawing/2014/main" id="{3569B5EA-F639-41A2-A9C4-2329C830898F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35" name="Connecteur droit avec flèche 334">
          <a:extLst>
            <a:ext uri="{FF2B5EF4-FFF2-40B4-BE49-F238E27FC236}">
              <a16:creationId xmlns:a16="http://schemas.microsoft.com/office/drawing/2014/main" id="{2D4FABC6-038F-4979-AD1C-63BD939DBD1A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36" name="Connecteur droit avec flèche 335">
          <a:extLst>
            <a:ext uri="{FF2B5EF4-FFF2-40B4-BE49-F238E27FC236}">
              <a16:creationId xmlns:a16="http://schemas.microsoft.com/office/drawing/2014/main" id="{74564B20-ACCC-4AA8-9CAC-58FCB3617FD5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37" name="Connecteur droit avec flèche 2">
          <a:extLst>
            <a:ext uri="{FF2B5EF4-FFF2-40B4-BE49-F238E27FC236}">
              <a16:creationId xmlns:a16="http://schemas.microsoft.com/office/drawing/2014/main" id="{CB65100B-8848-4B65-8738-EA35737E5607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38" name="Connecteur droit avec flèche 3">
          <a:extLst>
            <a:ext uri="{FF2B5EF4-FFF2-40B4-BE49-F238E27FC236}">
              <a16:creationId xmlns:a16="http://schemas.microsoft.com/office/drawing/2014/main" id="{80F47EB2-9A7F-4597-83AB-35C9284CF63D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39" name="Connecteur droit avec flèche 2">
          <a:extLst>
            <a:ext uri="{FF2B5EF4-FFF2-40B4-BE49-F238E27FC236}">
              <a16:creationId xmlns:a16="http://schemas.microsoft.com/office/drawing/2014/main" id="{60F67242-F8E5-4277-B40B-C533A203F443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40" name="Connecteur droit avec flèche 3">
          <a:extLst>
            <a:ext uri="{FF2B5EF4-FFF2-40B4-BE49-F238E27FC236}">
              <a16:creationId xmlns:a16="http://schemas.microsoft.com/office/drawing/2014/main" id="{1B02AB91-9B0B-42DA-A095-BABC59F5324B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41" name="Connecteur droit avec flèche 4">
          <a:extLst>
            <a:ext uri="{FF2B5EF4-FFF2-40B4-BE49-F238E27FC236}">
              <a16:creationId xmlns:a16="http://schemas.microsoft.com/office/drawing/2014/main" id="{229B14F2-2F61-43C9-B244-CDE04ACB2376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42" name="Connecteur droit avec flèche 341">
          <a:extLst>
            <a:ext uri="{FF2B5EF4-FFF2-40B4-BE49-F238E27FC236}">
              <a16:creationId xmlns:a16="http://schemas.microsoft.com/office/drawing/2014/main" id="{0029BBEC-14F8-42DD-B43E-632E3CEA1097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343" name="Connecteur droit avec flèche 342">
          <a:extLst>
            <a:ext uri="{FF2B5EF4-FFF2-40B4-BE49-F238E27FC236}">
              <a16:creationId xmlns:a16="http://schemas.microsoft.com/office/drawing/2014/main" id="{CC44247B-C2FC-47BB-9B87-F6C5FE31880A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44" name="Connecteur droit avec flèche 343">
          <a:extLst>
            <a:ext uri="{FF2B5EF4-FFF2-40B4-BE49-F238E27FC236}">
              <a16:creationId xmlns:a16="http://schemas.microsoft.com/office/drawing/2014/main" id="{7471E31D-A4B9-45CE-9B43-566A384B19F9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45" name="Connecteur droit avec flèche 344">
          <a:extLst>
            <a:ext uri="{FF2B5EF4-FFF2-40B4-BE49-F238E27FC236}">
              <a16:creationId xmlns:a16="http://schemas.microsoft.com/office/drawing/2014/main" id="{63785D27-B211-46DD-803F-5CA9D8C2B0C2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46" name="Connecteur droit avec flèche 345">
          <a:extLst>
            <a:ext uri="{FF2B5EF4-FFF2-40B4-BE49-F238E27FC236}">
              <a16:creationId xmlns:a16="http://schemas.microsoft.com/office/drawing/2014/main" id="{FBE721CB-6351-4E9B-AA73-FB77EB54159A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47" name="Connecteur droit avec flèche 346">
          <a:extLst>
            <a:ext uri="{FF2B5EF4-FFF2-40B4-BE49-F238E27FC236}">
              <a16:creationId xmlns:a16="http://schemas.microsoft.com/office/drawing/2014/main" id="{E4D3D9D1-9794-4617-B5A5-F7E1F40291F4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48" name="Connecteur droit avec flèche 347">
          <a:extLst>
            <a:ext uri="{FF2B5EF4-FFF2-40B4-BE49-F238E27FC236}">
              <a16:creationId xmlns:a16="http://schemas.microsoft.com/office/drawing/2014/main" id="{3E2B3898-78DB-4454-B658-841514A7FEC4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49" name="Connecteur droit avec flèche 348">
          <a:extLst>
            <a:ext uri="{FF2B5EF4-FFF2-40B4-BE49-F238E27FC236}">
              <a16:creationId xmlns:a16="http://schemas.microsoft.com/office/drawing/2014/main" id="{F78940B2-8361-416F-85E1-FEBBCB8F61A3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50" name="Connecteur droit avec flèche 349">
          <a:extLst>
            <a:ext uri="{FF2B5EF4-FFF2-40B4-BE49-F238E27FC236}">
              <a16:creationId xmlns:a16="http://schemas.microsoft.com/office/drawing/2014/main" id="{CB6D5F4B-4B38-4357-9240-12E4C1D748B8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51" name="Connecteur droit avec flèche 350">
          <a:extLst>
            <a:ext uri="{FF2B5EF4-FFF2-40B4-BE49-F238E27FC236}">
              <a16:creationId xmlns:a16="http://schemas.microsoft.com/office/drawing/2014/main" id="{FDE06C46-2E85-4612-8856-87EFE9C02E9A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52" name="Connecteur droit avec flèche 351">
          <a:extLst>
            <a:ext uri="{FF2B5EF4-FFF2-40B4-BE49-F238E27FC236}">
              <a16:creationId xmlns:a16="http://schemas.microsoft.com/office/drawing/2014/main" id="{DC5468AB-722F-4908-9141-26720EBD6146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53" name="Connecteur droit avec flèche 352">
          <a:extLst>
            <a:ext uri="{FF2B5EF4-FFF2-40B4-BE49-F238E27FC236}">
              <a16:creationId xmlns:a16="http://schemas.microsoft.com/office/drawing/2014/main" id="{43876AEC-D928-47AB-AB92-FFBC8C8E3F99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54" name="Connecteur droit avec flèche 353">
          <a:extLst>
            <a:ext uri="{FF2B5EF4-FFF2-40B4-BE49-F238E27FC236}">
              <a16:creationId xmlns:a16="http://schemas.microsoft.com/office/drawing/2014/main" id="{5873590F-3E5E-4181-BECE-D99A0286DD54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55" name="Connecteur droit avec flèche 354">
          <a:extLst>
            <a:ext uri="{FF2B5EF4-FFF2-40B4-BE49-F238E27FC236}">
              <a16:creationId xmlns:a16="http://schemas.microsoft.com/office/drawing/2014/main" id="{5F34A9D4-6132-4F2A-8C37-841BBD8636AE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56" name="Connecteur droit avec flèche 355">
          <a:extLst>
            <a:ext uri="{FF2B5EF4-FFF2-40B4-BE49-F238E27FC236}">
              <a16:creationId xmlns:a16="http://schemas.microsoft.com/office/drawing/2014/main" id="{1564462C-94A7-4D09-A10B-D4AEFC5840BB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57" name="Connecteur droit avec flèche 4">
          <a:extLst>
            <a:ext uri="{FF2B5EF4-FFF2-40B4-BE49-F238E27FC236}">
              <a16:creationId xmlns:a16="http://schemas.microsoft.com/office/drawing/2014/main" id="{E5CC4C1E-9BB4-4546-818E-355FD4C7A6FC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58" name="Connecteur droit avec flèche 357">
          <a:extLst>
            <a:ext uri="{FF2B5EF4-FFF2-40B4-BE49-F238E27FC236}">
              <a16:creationId xmlns:a16="http://schemas.microsoft.com/office/drawing/2014/main" id="{5F4C2530-552A-4316-890E-48078BBF5DE8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59" name="Connecteur droit avec flèche 358">
          <a:extLst>
            <a:ext uri="{FF2B5EF4-FFF2-40B4-BE49-F238E27FC236}">
              <a16:creationId xmlns:a16="http://schemas.microsoft.com/office/drawing/2014/main" id="{2F3FD7CD-94EA-42DA-8D13-37BD2FAE144C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60" name="Connecteur droit avec flèche 359">
          <a:extLst>
            <a:ext uri="{FF2B5EF4-FFF2-40B4-BE49-F238E27FC236}">
              <a16:creationId xmlns:a16="http://schemas.microsoft.com/office/drawing/2014/main" id="{48D9750C-D7B5-4671-9326-85F01C5087F3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61" name="Connecteur droit avec flèche 4">
          <a:extLst>
            <a:ext uri="{FF2B5EF4-FFF2-40B4-BE49-F238E27FC236}">
              <a16:creationId xmlns:a16="http://schemas.microsoft.com/office/drawing/2014/main" id="{1CC0DAF2-CDE5-4DB3-A0B3-1AB3F8CB84F7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62" name="Connecteur droit avec flèche 361">
          <a:extLst>
            <a:ext uri="{FF2B5EF4-FFF2-40B4-BE49-F238E27FC236}">
              <a16:creationId xmlns:a16="http://schemas.microsoft.com/office/drawing/2014/main" id="{58137241-FD67-4A4D-97D9-7F9CE9BA262D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363" name="Connecteur droit avec flèche 362">
          <a:extLst>
            <a:ext uri="{FF2B5EF4-FFF2-40B4-BE49-F238E27FC236}">
              <a16:creationId xmlns:a16="http://schemas.microsoft.com/office/drawing/2014/main" id="{5C45E313-E5FF-46F2-B09D-53398EAE0975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64" name="Connecteur droit avec flèche 363">
          <a:extLst>
            <a:ext uri="{FF2B5EF4-FFF2-40B4-BE49-F238E27FC236}">
              <a16:creationId xmlns:a16="http://schemas.microsoft.com/office/drawing/2014/main" id="{366D6D37-657D-47FF-AC3D-2E9648F4BC06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65" name="Connecteur droit avec flèche 364">
          <a:extLst>
            <a:ext uri="{FF2B5EF4-FFF2-40B4-BE49-F238E27FC236}">
              <a16:creationId xmlns:a16="http://schemas.microsoft.com/office/drawing/2014/main" id="{B915EDD0-A03C-4E46-856D-33DB176F4C94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366" name="Connecteur droit avec flèche 365">
          <a:extLst>
            <a:ext uri="{FF2B5EF4-FFF2-40B4-BE49-F238E27FC236}">
              <a16:creationId xmlns:a16="http://schemas.microsoft.com/office/drawing/2014/main" id="{48DA6442-8E99-4B06-B161-73C12304CC58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67" name="Connecteur droit avec flèche 366">
          <a:extLst>
            <a:ext uri="{FF2B5EF4-FFF2-40B4-BE49-F238E27FC236}">
              <a16:creationId xmlns:a16="http://schemas.microsoft.com/office/drawing/2014/main" id="{193908F8-7D46-45B0-9A42-04B04B1D31A7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68" name="Connecteur droit avec flèche 367">
          <a:extLst>
            <a:ext uri="{FF2B5EF4-FFF2-40B4-BE49-F238E27FC236}">
              <a16:creationId xmlns:a16="http://schemas.microsoft.com/office/drawing/2014/main" id="{E92BEBE9-740B-4B6B-9819-A6C0C8CE5C4F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69" name="Connecteur droit avec flèche 368">
          <a:extLst>
            <a:ext uri="{FF2B5EF4-FFF2-40B4-BE49-F238E27FC236}">
              <a16:creationId xmlns:a16="http://schemas.microsoft.com/office/drawing/2014/main" id="{D5BC7F78-CA38-413D-A68A-F81EE021E7E7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70" name="Connecteur droit avec flèche 369">
          <a:extLst>
            <a:ext uri="{FF2B5EF4-FFF2-40B4-BE49-F238E27FC236}">
              <a16:creationId xmlns:a16="http://schemas.microsoft.com/office/drawing/2014/main" id="{41BE080A-05A4-4F20-B7EF-ECAA53E21526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71" name="Connecteur droit avec flèche 370">
          <a:extLst>
            <a:ext uri="{FF2B5EF4-FFF2-40B4-BE49-F238E27FC236}">
              <a16:creationId xmlns:a16="http://schemas.microsoft.com/office/drawing/2014/main" id="{BEDA808D-DBEA-4756-9DFC-638800F5D840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72" name="Connecteur droit avec flèche 371">
          <a:extLst>
            <a:ext uri="{FF2B5EF4-FFF2-40B4-BE49-F238E27FC236}">
              <a16:creationId xmlns:a16="http://schemas.microsoft.com/office/drawing/2014/main" id="{A270E569-0CCC-4C82-ACD5-0D7D8ECBAB3F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73" name="Connecteur droit avec flèche 372">
          <a:extLst>
            <a:ext uri="{FF2B5EF4-FFF2-40B4-BE49-F238E27FC236}">
              <a16:creationId xmlns:a16="http://schemas.microsoft.com/office/drawing/2014/main" id="{5B52B9B2-5032-4640-BE53-FED18CA8EEAF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74" name="Connecteur droit avec flèche 2">
          <a:extLst>
            <a:ext uri="{FF2B5EF4-FFF2-40B4-BE49-F238E27FC236}">
              <a16:creationId xmlns:a16="http://schemas.microsoft.com/office/drawing/2014/main" id="{D62F91E0-D99C-4019-A34F-D34AECAFBB9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75" name="Connecteur droit avec flèche 3">
          <a:extLst>
            <a:ext uri="{FF2B5EF4-FFF2-40B4-BE49-F238E27FC236}">
              <a16:creationId xmlns:a16="http://schemas.microsoft.com/office/drawing/2014/main" id="{34057BCE-BBB5-419B-978C-4F9F102A6796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76" name="Connecteur droit avec flèche 2">
          <a:extLst>
            <a:ext uri="{FF2B5EF4-FFF2-40B4-BE49-F238E27FC236}">
              <a16:creationId xmlns:a16="http://schemas.microsoft.com/office/drawing/2014/main" id="{8A7E31A7-E1EC-47CE-A0C3-B203CFBD4B40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77" name="Connecteur droit avec flèche 3">
          <a:extLst>
            <a:ext uri="{FF2B5EF4-FFF2-40B4-BE49-F238E27FC236}">
              <a16:creationId xmlns:a16="http://schemas.microsoft.com/office/drawing/2014/main" id="{9DC2329E-F435-4F3B-82C3-041A54AEDE57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78" name="Connecteur droit avec flèche 4">
          <a:extLst>
            <a:ext uri="{FF2B5EF4-FFF2-40B4-BE49-F238E27FC236}">
              <a16:creationId xmlns:a16="http://schemas.microsoft.com/office/drawing/2014/main" id="{183FBB67-1E88-4A75-B641-4CEC749CD8E7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79" name="Connecteur droit avec flèche 378">
          <a:extLst>
            <a:ext uri="{FF2B5EF4-FFF2-40B4-BE49-F238E27FC236}">
              <a16:creationId xmlns:a16="http://schemas.microsoft.com/office/drawing/2014/main" id="{C0A71BA9-1A07-41F9-9321-0D7D20AD28F0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380" name="Connecteur droit avec flèche 379">
          <a:extLst>
            <a:ext uri="{FF2B5EF4-FFF2-40B4-BE49-F238E27FC236}">
              <a16:creationId xmlns:a16="http://schemas.microsoft.com/office/drawing/2014/main" id="{B6F54CFA-8B61-4DC7-9D4F-6B0BE518EEA4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81" name="Connecteur droit avec flèche 380">
          <a:extLst>
            <a:ext uri="{FF2B5EF4-FFF2-40B4-BE49-F238E27FC236}">
              <a16:creationId xmlns:a16="http://schemas.microsoft.com/office/drawing/2014/main" id="{17FBEA25-7FF1-47EA-941F-EBA883690C15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82" name="Connecteur droit avec flèche 381">
          <a:extLst>
            <a:ext uri="{FF2B5EF4-FFF2-40B4-BE49-F238E27FC236}">
              <a16:creationId xmlns:a16="http://schemas.microsoft.com/office/drawing/2014/main" id="{279A280B-B2DB-4F02-8CCE-30BF46B7DF8D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83" name="Connecteur droit avec flèche 382">
          <a:extLst>
            <a:ext uri="{FF2B5EF4-FFF2-40B4-BE49-F238E27FC236}">
              <a16:creationId xmlns:a16="http://schemas.microsoft.com/office/drawing/2014/main" id="{4EF58AF4-46DE-4942-9874-D1F02618C21E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84" name="Connecteur droit avec flèche 383">
          <a:extLst>
            <a:ext uri="{FF2B5EF4-FFF2-40B4-BE49-F238E27FC236}">
              <a16:creationId xmlns:a16="http://schemas.microsoft.com/office/drawing/2014/main" id="{1BAB10B9-64AA-4E98-B87A-F9AEE8166CA8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85" name="Connecteur droit avec flèche 384">
          <a:extLst>
            <a:ext uri="{FF2B5EF4-FFF2-40B4-BE49-F238E27FC236}">
              <a16:creationId xmlns:a16="http://schemas.microsoft.com/office/drawing/2014/main" id="{21EB2F46-6A92-45A9-9007-10E66BFBC929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386" name="Connecteur droit avec flèche 385">
          <a:extLst>
            <a:ext uri="{FF2B5EF4-FFF2-40B4-BE49-F238E27FC236}">
              <a16:creationId xmlns:a16="http://schemas.microsoft.com/office/drawing/2014/main" id="{FA3B2F69-44E1-4FDB-AB51-CDACA84B656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87" name="Connecteur droit avec flèche 386">
          <a:extLst>
            <a:ext uri="{FF2B5EF4-FFF2-40B4-BE49-F238E27FC236}">
              <a16:creationId xmlns:a16="http://schemas.microsoft.com/office/drawing/2014/main" id="{9B1CB8C7-4DE5-4343-9C94-7EE0A96EEE55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88" name="Connecteur droit avec flèche 387">
          <a:extLst>
            <a:ext uri="{FF2B5EF4-FFF2-40B4-BE49-F238E27FC236}">
              <a16:creationId xmlns:a16="http://schemas.microsoft.com/office/drawing/2014/main" id="{78F790C0-7FCC-48E4-937A-7682628C50F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89" name="Connecteur droit avec flèche 388">
          <a:extLst>
            <a:ext uri="{FF2B5EF4-FFF2-40B4-BE49-F238E27FC236}">
              <a16:creationId xmlns:a16="http://schemas.microsoft.com/office/drawing/2014/main" id="{43936E2E-F876-42B3-A4A0-61824EE8EEC3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90" name="Connecteur droit avec flèche 389">
          <a:extLst>
            <a:ext uri="{FF2B5EF4-FFF2-40B4-BE49-F238E27FC236}">
              <a16:creationId xmlns:a16="http://schemas.microsoft.com/office/drawing/2014/main" id="{3FADE636-EB8B-4AC9-A348-2EE144CD00C3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91" name="Connecteur droit avec flèche 390">
          <a:extLst>
            <a:ext uri="{FF2B5EF4-FFF2-40B4-BE49-F238E27FC236}">
              <a16:creationId xmlns:a16="http://schemas.microsoft.com/office/drawing/2014/main" id="{EF2C6B6C-9A07-4041-B7B5-83A309823C0B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92" name="Connecteur droit avec flèche 391">
          <a:extLst>
            <a:ext uri="{FF2B5EF4-FFF2-40B4-BE49-F238E27FC236}">
              <a16:creationId xmlns:a16="http://schemas.microsoft.com/office/drawing/2014/main" id="{B5093886-8706-4C29-B33B-B582370A6D1D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93" name="Connecteur droit avec flèche 392">
          <a:extLst>
            <a:ext uri="{FF2B5EF4-FFF2-40B4-BE49-F238E27FC236}">
              <a16:creationId xmlns:a16="http://schemas.microsoft.com/office/drawing/2014/main" id="{42A84DAA-3962-451D-9525-644DE69407C7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94" name="Connecteur droit avec flèche 4">
          <a:extLst>
            <a:ext uri="{FF2B5EF4-FFF2-40B4-BE49-F238E27FC236}">
              <a16:creationId xmlns:a16="http://schemas.microsoft.com/office/drawing/2014/main" id="{DE0F6722-DBDD-4577-9EBD-E89CE7B71B0D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95" name="Connecteur droit avec flèche 394">
          <a:extLst>
            <a:ext uri="{FF2B5EF4-FFF2-40B4-BE49-F238E27FC236}">
              <a16:creationId xmlns:a16="http://schemas.microsoft.com/office/drawing/2014/main" id="{50FB5740-B442-46B4-A7D7-8D49046F1C8B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96" name="Connecteur droit avec flèche 395">
          <a:extLst>
            <a:ext uri="{FF2B5EF4-FFF2-40B4-BE49-F238E27FC236}">
              <a16:creationId xmlns:a16="http://schemas.microsoft.com/office/drawing/2014/main" id="{C69B1C17-CE33-4697-A762-96D0766120AB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97" name="Connecteur droit avec flèche 396">
          <a:extLst>
            <a:ext uri="{FF2B5EF4-FFF2-40B4-BE49-F238E27FC236}">
              <a16:creationId xmlns:a16="http://schemas.microsoft.com/office/drawing/2014/main" id="{93575C74-62E3-41D6-A15D-CC6BC33DBA4A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98" name="Connecteur droit avec flèche 4">
          <a:extLst>
            <a:ext uri="{FF2B5EF4-FFF2-40B4-BE49-F238E27FC236}">
              <a16:creationId xmlns:a16="http://schemas.microsoft.com/office/drawing/2014/main" id="{18FA5DAF-505B-4F8E-B88C-E2EC5AB28121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99" name="Connecteur droit avec flèche 398">
          <a:extLst>
            <a:ext uri="{FF2B5EF4-FFF2-40B4-BE49-F238E27FC236}">
              <a16:creationId xmlns:a16="http://schemas.microsoft.com/office/drawing/2014/main" id="{A87F29D7-63B4-455E-9730-B1F377CDB9EC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400" name="Connecteur droit avec flèche 399">
          <a:extLst>
            <a:ext uri="{FF2B5EF4-FFF2-40B4-BE49-F238E27FC236}">
              <a16:creationId xmlns:a16="http://schemas.microsoft.com/office/drawing/2014/main" id="{4830A52C-7D0E-43FC-964A-113379854D6A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01" name="Connecteur droit avec flèche 400">
          <a:extLst>
            <a:ext uri="{FF2B5EF4-FFF2-40B4-BE49-F238E27FC236}">
              <a16:creationId xmlns:a16="http://schemas.microsoft.com/office/drawing/2014/main" id="{938D522C-B250-4F9C-8881-20D8E64679F7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02" name="Connecteur droit avec flèche 401">
          <a:extLst>
            <a:ext uri="{FF2B5EF4-FFF2-40B4-BE49-F238E27FC236}">
              <a16:creationId xmlns:a16="http://schemas.microsoft.com/office/drawing/2014/main" id="{F41E6583-81D9-4A07-8428-3BE25AE8F612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403" name="Connecteur droit avec flèche 402">
          <a:extLst>
            <a:ext uri="{FF2B5EF4-FFF2-40B4-BE49-F238E27FC236}">
              <a16:creationId xmlns:a16="http://schemas.microsoft.com/office/drawing/2014/main" id="{D2A95E3E-5409-4525-813F-4A7D9AF978C0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04" name="Connecteur droit avec flèche 403">
          <a:extLst>
            <a:ext uri="{FF2B5EF4-FFF2-40B4-BE49-F238E27FC236}">
              <a16:creationId xmlns:a16="http://schemas.microsoft.com/office/drawing/2014/main" id="{872EEE41-BEB1-4186-BC02-382C7920646D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05" name="Connecteur droit avec flèche 404">
          <a:extLst>
            <a:ext uri="{FF2B5EF4-FFF2-40B4-BE49-F238E27FC236}">
              <a16:creationId xmlns:a16="http://schemas.microsoft.com/office/drawing/2014/main" id="{3397D6E3-E548-4E30-BE80-B66DBDFC7555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06" name="Connecteur droit avec flèche 405">
          <a:extLst>
            <a:ext uri="{FF2B5EF4-FFF2-40B4-BE49-F238E27FC236}">
              <a16:creationId xmlns:a16="http://schemas.microsoft.com/office/drawing/2014/main" id="{ACB22878-6E4F-461F-9ADF-59910CDBAC65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07" name="Connecteur droit avec flèche 406">
          <a:extLst>
            <a:ext uri="{FF2B5EF4-FFF2-40B4-BE49-F238E27FC236}">
              <a16:creationId xmlns:a16="http://schemas.microsoft.com/office/drawing/2014/main" id="{27D28C50-BABD-4305-8092-A178A07CD750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08" name="Connecteur droit avec flèche 407">
          <a:extLst>
            <a:ext uri="{FF2B5EF4-FFF2-40B4-BE49-F238E27FC236}">
              <a16:creationId xmlns:a16="http://schemas.microsoft.com/office/drawing/2014/main" id="{BBFEC971-6078-47E1-A24E-1560EEEC9D14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09" name="Connecteur droit avec flèche 408">
          <a:extLst>
            <a:ext uri="{FF2B5EF4-FFF2-40B4-BE49-F238E27FC236}">
              <a16:creationId xmlns:a16="http://schemas.microsoft.com/office/drawing/2014/main" id="{9044F845-04B1-445E-9803-6BB41712FB15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10" name="Connecteur droit avec flèche 409">
          <a:extLst>
            <a:ext uri="{FF2B5EF4-FFF2-40B4-BE49-F238E27FC236}">
              <a16:creationId xmlns:a16="http://schemas.microsoft.com/office/drawing/2014/main" id="{B24C7FE0-FCD6-4D7E-82C2-598582EF7ABD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11" name="Connecteur droit avec flèche 2">
          <a:extLst>
            <a:ext uri="{FF2B5EF4-FFF2-40B4-BE49-F238E27FC236}">
              <a16:creationId xmlns:a16="http://schemas.microsoft.com/office/drawing/2014/main" id="{70374554-107F-4E62-946E-D0BDBB8C4576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12" name="Connecteur droit avec flèche 3">
          <a:extLst>
            <a:ext uri="{FF2B5EF4-FFF2-40B4-BE49-F238E27FC236}">
              <a16:creationId xmlns:a16="http://schemas.microsoft.com/office/drawing/2014/main" id="{C767F4F1-596C-4E40-A374-E5561DE77FCD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13" name="Connecteur droit avec flèche 2">
          <a:extLst>
            <a:ext uri="{FF2B5EF4-FFF2-40B4-BE49-F238E27FC236}">
              <a16:creationId xmlns:a16="http://schemas.microsoft.com/office/drawing/2014/main" id="{CD1F3331-4BC0-4212-AEE7-656AF204DC9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14" name="Connecteur droit avec flèche 3">
          <a:extLst>
            <a:ext uri="{FF2B5EF4-FFF2-40B4-BE49-F238E27FC236}">
              <a16:creationId xmlns:a16="http://schemas.microsoft.com/office/drawing/2014/main" id="{E588775B-3924-453F-A275-1C042AC80774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15" name="Connecteur droit avec flèche 4">
          <a:extLst>
            <a:ext uri="{FF2B5EF4-FFF2-40B4-BE49-F238E27FC236}">
              <a16:creationId xmlns:a16="http://schemas.microsoft.com/office/drawing/2014/main" id="{558A4DE5-DE59-494B-9C81-B1B57B780333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416" name="Connecteur droit avec flèche 415">
          <a:extLst>
            <a:ext uri="{FF2B5EF4-FFF2-40B4-BE49-F238E27FC236}">
              <a16:creationId xmlns:a16="http://schemas.microsoft.com/office/drawing/2014/main" id="{DC138C64-D9FB-4D4D-B741-8D98D04D83E8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417" name="Connecteur droit avec flèche 416">
          <a:extLst>
            <a:ext uri="{FF2B5EF4-FFF2-40B4-BE49-F238E27FC236}">
              <a16:creationId xmlns:a16="http://schemas.microsoft.com/office/drawing/2014/main" id="{D7876704-F155-4873-A2B4-7C405FA5EC01}"/>
            </a:ext>
          </a:extLst>
        </xdr:cNvPr>
        <xdr:cNvCxnSpPr/>
      </xdr:nvCxnSpPr>
      <xdr:spPr>
        <a:xfrm>
          <a:off x="2950845" y="150114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418" name="Connecteur droit avec flèche 417">
          <a:extLst>
            <a:ext uri="{FF2B5EF4-FFF2-40B4-BE49-F238E27FC236}">
              <a16:creationId xmlns:a16="http://schemas.microsoft.com/office/drawing/2014/main" id="{DEF740D0-37CD-4BC2-B294-3E0D9F3853E0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19" name="Connecteur droit avec flèche 418">
          <a:extLst>
            <a:ext uri="{FF2B5EF4-FFF2-40B4-BE49-F238E27FC236}">
              <a16:creationId xmlns:a16="http://schemas.microsoft.com/office/drawing/2014/main" id="{485B2534-5C6E-43FA-BB86-208B925F4024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20" name="Connecteur droit avec flèche 419">
          <a:extLst>
            <a:ext uri="{FF2B5EF4-FFF2-40B4-BE49-F238E27FC236}">
              <a16:creationId xmlns:a16="http://schemas.microsoft.com/office/drawing/2014/main" id="{163AA503-F61D-4247-A9E4-F8D6971290F7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21" name="Connecteur droit avec flèche 420">
          <a:extLst>
            <a:ext uri="{FF2B5EF4-FFF2-40B4-BE49-F238E27FC236}">
              <a16:creationId xmlns:a16="http://schemas.microsoft.com/office/drawing/2014/main" id="{4D30352D-3D26-4838-A3C6-E1A7EAE6058F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22" name="Connecteur droit avec flèche 421">
          <a:extLst>
            <a:ext uri="{FF2B5EF4-FFF2-40B4-BE49-F238E27FC236}">
              <a16:creationId xmlns:a16="http://schemas.microsoft.com/office/drawing/2014/main" id="{50FFEE75-2043-45EB-9D26-EFD8FD72382D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23" name="Connecteur droit avec flèche 422">
          <a:extLst>
            <a:ext uri="{FF2B5EF4-FFF2-40B4-BE49-F238E27FC236}">
              <a16:creationId xmlns:a16="http://schemas.microsoft.com/office/drawing/2014/main" id="{E1C1CA5B-54E2-47C0-A668-8472BBC5974D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24" name="Connecteur droit avec flèche 423">
          <a:extLst>
            <a:ext uri="{FF2B5EF4-FFF2-40B4-BE49-F238E27FC236}">
              <a16:creationId xmlns:a16="http://schemas.microsoft.com/office/drawing/2014/main" id="{02966267-B110-452E-B845-AD11386A1307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25" name="Connecteur droit avec flèche 424">
          <a:extLst>
            <a:ext uri="{FF2B5EF4-FFF2-40B4-BE49-F238E27FC236}">
              <a16:creationId xmlns:a16="http://schemas.microsoft.com/office/drawing/2014/main" id="{B6571CCA-895E-4CF0-BF95-25EB57434F10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26" name="Connecteur droit avec flèche 425">
          <a:extLst>
            <a:ext uri="{FF2B5EF4-FFF2-40B4-BE49-F238E27FC236}">
              <a16:creationId xmlns:a16="http://schemas.microsoft.com/office/drawing/2014/main" id="{BD977E0E-CF22-48FD-A760-1A6A9E4AAE69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27" name="Connecteur droit avec flèche 426">
          <a:extLst>
            <a:ext uri="{FF2B5EF4-FFF2-40B4-BE49-F238E27FC236}">
              <a16:creationId xmlns:a16="http://schemas.microsoft.com/office/drawing/2014/main" id="{85C74DFF-79B9-46C2-8A03-C716B4015010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28" name="Connecteur droit avec flèche 427">
          <a:extLst>
            <a:ext uri="{FF2B5EF4-FFF2-40B4-BE49-F238E27FC236}">
              <a16:creationId xmlns:a16="http://schemas.microsoft.com/office/drawing/2014/main" id="{AE6AB163-609C-4149-AFE3-F61D2C4D7539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29" name="Connecteur droit avec flèche 428">
          <a:extLst>
            <a:ext uri="{FF2B5EF4-FFF2-40B4-BE49-F238E27FC236}">
              <a16:creationId xmlns:a16="http://schemas.microsoft.com/office/drawing/2014/main" id="{FEFC3650-7638-43EC-8D11-3A7ED43137A4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30" name="Connecteur droit avec flèche 429">
          <a:extLst>
            <a:ext uri="{FF2B5EF4-FFF2-40B4-BE49-F238E27FC236}">
              <a16:creationId xmlns:a16="http://schemas.microsoft.com/office/drawing/2014/main" id="{8032466D-9307-480A-A36D-9A7BCBD57AE2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31" name="Connecteur droit avec flèche 4">
          <a:extLst>
            <a:ext uri="{FF2B5EF4-FFF2-40B4-BE49-F238E27FC236}">
              <a16:creationId xmlns:a16="http://schemas.microsoft.com/office/drawing/2014/main" id="{1D0DCF79-F6B7-4A06-A315-1C427689E78B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32" name="Connecteur droit avec flèche 431">
          <a:extLst>
            <a:ext uri="{FF2B5EF4-FFF2-40B4-BE49-F238E27FC236}">
              <a16:creationId xmlns:a16="http://schemas.microsoft.com/office/drawing/2014/main" id="{E6051A94-0994-45F7-AA14-808F0F857072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33" name="Connecteur droit avec flèche 432">
          <a:extLst>
            <a:ext uri="{FF2B5EF4-FFF2-40B4-BE49-F238E27FC236}">
              <a16:creationId xmlns:a16="http://schemas.microsoft.com/office/drawing/2014/main" id="{A2984AFA-9CFE-4AA2-97D8-8061E036A83E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34" name="Connecteur droit avec flèche 433">
          <a:extLst>
            <a:ext uri="{FF2B5EF4-FFF2-40B4-BE49-F238E27FC236}">
              <a16:creationId xmlns:a16="http://schemas.microsoft.com/office/drawing/2014/main" id="{C3188C77-8B09-4DE9-8FE3-9999A6554E74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35" name="Connecteur droit avec flèche 4">
          <a:extLst>
            <a:ext uri="{FF2B5EF4-FFF2-40B4-BE49-F238E27FC236}">
              <a16:creationId xmlns:a16="http://schemas.microsoft.com/office/drawing/2014/main" id="{B76DDF22-9F8B-4AB3-A138-8CE5A75AB9A5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436" name="Connecteur droit avec flèche 435">
          <a:extLst>
            <a:ext uri="{FF2B5EF4-FFF2-40B4-BE49-F238E27FC236}">
              <a16:creationId xmlns:a16="http://schemas.microsoft.com/office/drawing/2014/main" id="{AB6F9959-7E5D-47AA-8071-4AC37BC4FBAA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37" name="Connecteur droit avec flèche 436">
          <a:extLst>
            <a:ext uri="{FF2B5EF4-FFF2-40B4-BE49-F238E27FC236}">
              <a16:creationId xmlns:a16="http://schemas.microsoft.com/office/drawing/2014/main" id="{9C645BA8-48A7-44DF-BE10-BDA93873919B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38" name="Connecteur droit avec flèche 437">
          <a:extLst>
            <a:ext uri="{FF2B5EF4-FFF2-40B4-BE49-F238E27FC236}">
              <a16:creationId xmlns:a16="http://schemas.microsoft.com/office/drawing/2014/main" id="{5EA38E4E-6EFA-42AE-85C7-ECA07E83D938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439" name="Connecteur droit avec flèche 438">
          <a:extLst>
            <a:ext uri="{FF2B5EF4-FFF2-40B4-BE49-F238E27FC236}">
              <a16:creationId xmlns:a16="http://schemas.microsoft.com/office/drawing/2014/main" id="{CAAB82B7-912C-4529-A6B0-A3CBFF0EFFC7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345894</xdr:colOff>
      <xdr:row>22</xdr:row>
      <xdr:rowOff>133350</xdr:rowOff>
    </xdr:from>
    <xdr:to>
      <xdr:col>3</xdr:col>
      <xdr:colOff>9525</xdr:colOff>
      <xdr:row>22</xdr:row>
      <xdr:rowOff>135799</xdr:rowOff>
    </xdr:to>
    <xdr:cxnSp macro="">
      <xdr:nvCxnSpPr>
        <xdr:cNvPr id="440" name="Connecteur droit avec flèche 439">
          <a:extLst>
            <a:ext uri="{FF2B5EF4-FFF2-40B4-BE49-F238E27FC236}">
              <a16:creationId xmlns:a16="http://schemas.microsoft.com/office/drawing/2014/main" id="{BEE11A4F-355E-4D02-A98E-D157E9C78B49}"/>
            </a:ext>
          </a:extLst>
        </xdr:cNvPr>
        <xdr:cNvCxnSpPr/>
      </xdr:nvCxnSpPr>
      <xdr:spPr>
        <a:xfrm flipV="1">
          <a:off x="3289119" y="5191125"/>
          <a:ext cx="701856" cy="2449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41" name="Connecteur droit avec flèche 440">
          <a:extLst>
            <a:ext uri="{FF2B5EF4-FFF2-40B4-BE49-F238E27FC236}">
              <a16:creationId xmlns:a16="http://schemas.microsoft.com/office/drawing/2014/main" id="{4A83FFF2-ECDC-4A21-BE0D-7A0060B830DB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42" name="Connecteur droit avec flèche 441">
          <a:extLst>
            <a:ext uri="{FF2B5EF4-FFF2-40B4-BE49-F238E27FC236}">
              <a16:creationId xmlns:a16="http://schemas.microsoft.com/office/drawing/2014/main" id="{F3CA6831-E72E-4F08-B08D-7BA596C17A8C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43" name="Connecteur droit avec flèche 442">
          <a:extLst>
            <a:ext uri="{FF2B5EF4-FFF2-40B4-BE49-F238E27FC236}">
              <a16:creationId xmlns:a16="http://schemas.microsoft.com/office/drawing/2014/main" id="{E82744AE-ACAF-4A94-8436-65246AD5835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44" name="Connecteur droit avec flèche 443">
          <a:extLst>
            <a:ext uri="{FF2B5EF4-FFF2-40B4-BE49-F238E27FC236}">
              <a16:creationId xmlns:a16="http://schemas.microsoft.com/office/drawing/2014/main" id="{1F6FB1DB-AA42-439F-9FCD-E36FC358798C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45" name="Connecteur droit avec flèche 444">
          <a:extLst>
            <a:ext uri="{FF2B5EF4-FFF2-40B4-BE49-F238E27FC236}">
              <a16:creationId xmlns:a16="http://schemas.microsoft.com/office/drawing/2014/main" id="{9B7ED1FC-2C27-4E33-8F44-290AFC48B058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46" name="Connecteur droit avec flèche 445">
          <a:extLst>
            <a:ext uri="{FF2B5EF4-FFF2-40B4-BE49-F238E27FC236}">
              <a16:creationId xmlns:a16="http://schemas.microsoft.com/office/drawing/2014/main" id="{12404ED9-3D22-4020-8577-A99C34677A20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47" name="Connecteur droit avec flèche 446">
          <a:extLst>
            <a:ext uri="{FF2B5EF4-FFF2-40B4-BE49-F238E27FC236}">
              <a16:creationId xmlns:a16="http://schemas.microsoft.com/office/drawing/2014/main" id="{6523125E-2AF5-4744-9984-F6EAF28DE906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48" name="Connecteur droit avec flèche 2">
          <a:extLst>
            <a:ext uri="{FF2B5EF4-FFF2-40B4-BE49-F238E27FC236}">
              <a16:creationId xmlns:a16="http://schemas.microsoft.com/office/drawing/2014/main" id="{4A7C3D5B-B1D3-4B45-ABF9-E5F2EFB8A4CD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49" name="Connecteur droit avec flèche 3">
          <a:extLst>
            <a:ext uri="{FF2B5EF4-FFF2-40B4-BE49-F238E27FC236}">
              <a16:creationId xmlns:a16="http://schemas.microsoft.com/office/drawing/2014/main" id="{4E938C2A-80AA-49BA-8118-5A79C6F998F6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50" name="Connecteur droit avec flèche 2">
          <a:extLst>
            <a:ext uri="{FF2B5EF4-FFF2-40B4-BE49-F238E27FC236}">
              <a16:creationId xmlns:a16="http://schemas.microsoft.com/office/drawing/2014/main" id="{CFBCD449-7195-4FC1-A111-BDF0DA2D167C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51" name="Connecteur droit avec flèche 3">
          <a:extLst>
            <a:ext uri="{FF2B5EF4-FFF2-40B4-BE49-F238E27FC236}">
              <a16:creationId xmlns:a16="http://schemas.microsoft.com/office/drawing/2014/main" id="{E1026C5E-091D-4E9C-8700-891CAC27550A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52" name="Connecteur droit avec flèche 4">
          <a:extLst>
            <a:ext uri="{FF2B5EF4-FFF2-40B4-BE49-F238E27FC236}">
              <a16:creationId xmlns:a16="http://schemas.microsoft.com/office/drawing/2014/main" id="{B052E1C1-FFE7-4C69-BBC7-F434756A31B9}"/>
            </a:ext>
          </a:extLst>
        </xdr:cNvPr>
        <xdr:cNvCxnSpPr/>
      </xdr:nvCxnSpPr>
      <xdr:spPr>
        <a:xfrm>
          <a:off x="2950845" y="57207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453" name="Connecteur droit avec flèche 452">
          <a:extLst>
            <a:ext uri="{FF2B5EF4-FFF2-40B4-BE49-F238E27FC236}">
              <a16:creationId xmlns:a16="http://schemas.microsoft.com/office/drawing/2014/main" id="{76F08F8F-4A76-4843-91B8-55963651E922}"/>
            </a:ext>
          </a:extLst>
        </xdr:cNvPr>
        <xdr:cNvCxnSpPr/>
      </xdr:nvCxnSpPr>
      <xdr:spPr>
        <a:xfrm>
          <a:off x="2943225" y="1318260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54" name="Connecteur droit avec flèche 453">
          <a:extLst>
            <a:ext uri="{FF2B5EF4-FFF2-40B4-BE49-F238E27FC236}">
              <a16:creationId xmlns:a16="http://schemas.microsoft.com/office/drawing/2014/main" id="{A16ED9DA-8504-4B54-9197-A20BD8C7371B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55" name="Connecteur droit avec flèche 454">
          <a:extLst>
            <a:ext uri="{FF2B5EF4-FFF2-40B4-BE49-F238E27FC236}">
              <a16:creationId xmlns:a16="http://schemas.microsoft.com/office/drawing/2014/main" id="{082ACBFC-095E-467E-AEAA-59860F3F5D41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56" name="Connecteur droit avec flèche 455">
          <a:extLst>
            <a:ext uri="{FF2B5EF4-FFF2-40B4-BE49-F238E27FC236}">
              <a16:creationId xmlns:a16="http://schemas.microsoft.com/office/drawing/2014/main" id="{4E5ADB9E-2B3E-477D-8409-B390AF6AB47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57" name="Connecteur droit avec flèche 456">
          <a:extLst>
            <a:ext uri="{FF2B5EF4-FFF2-40B4-BE49-F238E27FC236}">
              <a16:creationId xmlns:a16="http://schemas.microsoft.com/office/drawing/2014/main" id="{AEF99AB5-5A6F-4BC8-9142-A5BFB8FCB0EB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58" name="Connecteur droit avec flèche 457">
          <a:extLst>
            <a:ext uri="{FF2B5EF4-FFF2-40B4-BE49-F238E27FC236}">
              <a16:creationId xmlns:a16="http://schemas.microsoft.com/office/drawing/2014/main" id="{5698FF86-22C5-4D60-BA49-402C8FCFA5D2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59" name="Connecteur droit avec flèche 458">
          <a:extLst>
            <a:ext uri="{FF2B5EF4-FFF2-40B4-BE49-F238E27FC236}">
              <a16:creationId xmlns:a16="http://schemas.microsoft.com/office/drawing/2014/main" id="{190CD328-A247-4E08-AC62-84E712C836F9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60" name="Connecteur droit avec flèche 459">
          <a:extLst>
            <a:ext uri="{FF2B5EF4-FFF2-40B4-BE49-F238E27FC236}">
              <a16:creationId xmlns:a16="http://schemas.microsoft.com/office/drawing/2014/main" id="{D830AEF6-8E1B-4243-A146-5FB7CC347127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61" name="Connecteur droit avec flèche 460">
          <a:extLst>
            <a:ext uri="{FF2B5EF4-FFF2-40B4-BE49-F238E27FC236}">
              <a16:creationId xmlns:a16="http://schemas.microsoft.com/office/drawing/2014/main" id="{035DADAA-4445-4039-8A11-D40AAF3B6630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62" name="Connecteur droit avec flèche 461">
          <a:extLst>
            <a:ext uri="{FF2B5EF4-FFF2-40B4-BE49-F238E27FC236}">
              <a16:creationId xmlns:a16="http://schemas.microsoft.com/office/drawing/2014/main" id="{F97A20EA-58D4-432E-850F-2F9038D2C4AD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63" name="Connecteur droit avec flèche 462">
          <a:extLst>
            <a:ext uri="{FF2B5EF4-FFF2-40B4-BE49-F238E27FC236}">
              <a16:creationId xmlns:a16="http://schemas.microsoft.com/office/drawing/2014/main" id="{F0810587-D61D-4F18-B271-8CB6F5CD7A80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64" name="Connecteur droit avec flèche 463">
          <a:extLst>
            <a:ext uri="{FF2B5EF4-FFF2-40B4-BE49-F238E27FC236}">
              <a16:creationId xmlns:a16="http://schemas.microsoft.com/office/drawing/2014/main" id="{C5238132-06C0-4111-BB41-24568D87D995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65" name="Connecteur droit avec flèche 464">
          <a:extLst>
            <a:ext uri="{FF2B5EF4-FFF2-40B4-BE49-F238E27FC236}">
              <a16:creationId xmlns:a16="http://schemas.microsoft.com/office/drawing/2014/main" id="{F7F878F5-BE32-4E7D-B032-2D5065242DE4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66" name="Connecteur droit avec flèche 465">
          <a:extLst>
            <a:ext uri="{FF2B5EF4-FFF2-40B4-BE49-F238E27FC236}">
              <a16:creationId xmlns:a16="http://schemas.microsoft.com/office/drawing/2014/main" id="{0498F876-FB13-4494-AF6A-7697246A2D52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67" name="Connecteur droit avec flèche 466">
          <a:extLst>
            <a:ext uri="{FF2B5EF4-FFF2-40B4-BE49-F238E27FC236}">
              <a16:creationId xmlns:a16="http://schemas.microsoft.com/office/drawing/2014/main" id="{26745221-6AFF-4F71-8F82-BBA8753AC53B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468" name="Connecteur droit avec flèche 467">
          <a:extLst>
            <a:ext uri="{FF2B5EF4-FFF2-40B4-BE49-F238E27FC236}">
              <a16:creationId xmlns:a16="http://schemas.microsoft.com/office/drawing/2014/main" id="{A520D4EB-A8E3-4DAC-9A6D-BE3E9D592F94}"/>
            </a:ext>
          </a:extLst>
        </xdr:cNvPr>
        <xdr:cNvCxnSpPr/>
      </xdr:nvCxnSpPr>
      <xdr:spPr>
        <a:xfrm>
          <a:off x="2950845" y="32061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69" name="Connecteur droit avec flèche 468">
          <a:extLst>
            <a:ext uri="{FF2B5EF4-FFF2-40B4-BE49-F238E27FC236}">
              <a16:creationId xmlns:a16="http://schemas.microsoft.com/office/drawing/2014/main" id="{015B347B-EB8E-493B-99D5-3F75C0398C9D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70" name="Connecteur droit avec flèche 469">
          <a:extLst>
            <a:ext uri="{FF2B5EF4-FFF2-40B4-BE49-F238E27FC236}">
              <a16:creationId xmlns:a16="http://schemas.microsoft.com/office/drawing/2014/main" id="{3B19F24C-F420-411B-9576-1C28CF79C921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71" name="Connecteur droit avec flèche 470">
          <a:extLst>
            <a:ext uri="{FF2B5EF4-FFF2-40B4-BE49-F238E27FC236}">
              <a16:creationId xmlns:a16="http://schemas.microsoft.com/office/drawing/2014/main" id="{B00993C6-9AB9-49BA-BA18-8D74C6CBED12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72" name="Connecteur droit avec flèche 471">
          <a:extLst>
            <a:ext uri="{FF2B5EF4-FFF2-40B4-BE49-F238E27FC236}">
              <a16:creationId xmlns:a16="http://schemas.microsoft.com/office/drawing/2014/main" id="{C6E4B05D-606E-4579-879F-828B57B919BD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73" name="Connecteur droit avec flèche 472">
          <a:extLst>
            <a:ext uri="{FF2B5EF4-FFF2-40B4-BE49-F238E27FC236}">
              <a16:creationId xmlns:a16="http://schemas.microsoft.com/office/drawing/2014/main" id="{741D17EE-BF57-45AD-BC85-DC4C8DCE3D5E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74" name="Connecteur droit avec flèche 473">
          <a:extLst>
            <a:ext uri="{FF2B5EF4-FFF2-40B4-BE49-F238E27FC236}">
              <a16:creationId xmlns:a16="http://schemas.microsoft.com/office/drawing/2014/main" id="{124E123E-E2B1-4347-9019-84814B5A0A6A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75" name="Connecteur droit avec flèche 2">
          <a:extLst>
            <a:ext uri="{FF2B5EF4-FFF2-40B4-BE49-F238E27FC236}">
              <a16:creationId xmlns:a16="http://schemas.microsoft.com/office/drawing/2014/main" id="{5C79DA35-B401-4787-A5F1-2500B5FBA8EC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76" name="Connecteur droit avec flèche 3">
          <a:extLst>
            <a:ext uri="{FF2B5EF4-FFF2-40B4-BE49-F238E27FC236}">
              <a16:creationId xmlns:a16="http://schemas.microsoft.com/office/drawing/2014/main" id="{93A4EA48-8E44-491C-BAC7-1DF824AA958F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77" name="Connecteur droit avec flèche 2">
          <a:extLst>
            <a:ext uri="{FF2B5EF4-FFF2-40B4-BE49-F238E27FC236}">
              <a16:creationId xmlns:a16="http://schemas.microsoft.com/office/drawing/2014/main" id="{0EBD93D2-065F-46B2-99E8-C0CB94C76A6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78" name="Connecteur droit avec flèche 3">
          <a:extLst>
            <a:ext uri="{FF2B5EF4-FFF2-40B4-BE49-F238E27FC236}">
              <a16:creationId xmlns:a16="http://schemas.microsoft.com/office/drawing/2014/main" id="{0324283A-A7D7-47A0-A31E-913B4062C703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0</xdr:col>
      <xdr:colOff>63500</xdr:colOff>
      <xdr:row>41</xdr:row>
      <xdr:rowOff>63500</xdr:rowOff>
    </xdr:from>
    <xdr:to>
      <xdr:col>3</xdr:col>
      <xdr:colOff>58057</xdr:colOff>
      <xdr:row>68</xdr:row>
      <xdr:rowOff>63500</xdr:rowOff>
    </xdr:to>
    <xdr:graphicFrame macro="">
      <xdr:nvGraphicFramePr>
        <xdr:cNvPr id="479" name="Graphique 478">
          <a:extLst>
            <a:ext uri="{FF2B5EF4-FFF2-40B4-BE49-F238E27FC236}">
              <a16:creationId xmlns:a16="http://schemas.microsoft.com/office/drawing/2014/main" id="{114FBF3D-F4A1-4C95-9AE3-91E679E76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122903</xdr:colOff>
      <xdr:row>41</xdr:row>
      <xdr:rowOff>13929</xdr:rowOff>
    </xdr:from>
    <xdr:to>
      <xdr:col>6</xdr:col>
      <xdr:colOff>825500</xdr:colOff>
      <xdr:row>54</xdr:row>
      <xdr:rowOff>127000</xdr:rowOff>
    </xdr:to>
    <xdr:graphicFrame macro="">
      <xdr:nvGraphicFramePr>
        <xdr:cNvPr id="480" name="Graphique 479">
          <a:extLst>
            <a:ext uri="{FF2B5EF4-FFF2-40B4-BE49-F238E27FC236}">
              <a16:creationId xmlns:a16="http://schemas.microsoft.com/office/drawing/2014/main" id="{EB3951B2-0B8F-451A-80AB-CD69DA734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122085</xdr:colOff>
      <xdr:row>55</xdr:row>
      <xdr:rowOff>39094</xdr:rowOff>
    </xdr:from>
    <xdr:to>
      <xdr:col>6</xdr:col>
      <xdr:colOff>823759</xdr:colOff>
      <xdr:row>68</xdr:row>
      <xdr:rowOff>61964</xdr:rowOff>
    </xdr:to>
    <xdr:graphicFrame macro="">
      <xdr:nvGraphicFramePr>
        <xdr:cNvPr id="481" name="Graphique 480">
          <a:extLst>
            <a:ext uri="{FF2B5EF4-FFF2-40B4-BE49-F238E27FC236}">
              <a16:creationId xmlns:a16="http://schemas.microsoft.com/office/drawing/2014/main" id="{5F684A4F-48C6-43BD-8B1E-2B8964DF0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113391</xdr:colOff>
      <xdr:row>123</xdr:row>
      <xdr:rowOff>79377</xdr:rowOff>
    </xdr:from>
    <xdr:to>
      <xdr:col>14</xdr:col>
      <xdr:colOff>1397000</xdr:colOff>
      <xdr:row>143</xdr:row>
      <xdr:rowOff>0</xdr:rowOff>
    </xdr:to>
    <xdr:graphicFrame macro="">
      <xdr:nvGraphicFramePr>
        <xdr:cNvPr id="482" name="Graphique 481">
          <a:extLst>
            <a:ext uri="{FF2B5EF4-FFF2-40B4-BE49-F238E27FC236}">
              <a16:creationId xmlns:a16="http://schemas.microsoft.com/office/drawing/2014/main" id="{0ACBEF9A-BD9E-4214-9615-1AB4E20CC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127000</xdr:colOff>
      <xdr:row>90</xdr:row>
      <xdr:rowOff>107497</xdr:rowOff>
    </xdr:from>
    <xdr:to>
      <xdr:col>6</xdr:col>
      <xdr:colOff>784225</xdr:colOff>
      <xdr:row>114</xdr:row>
      <xdr:rowOff>172811</xdr:rowOff>
    </xdr:to>
    <xdr:graphicFrame macro="">
      <xdr:nvGraphicFramePr>
        <xdr:cNvPr id="483" name="Graphique 482">
          <a:extLst>
            <a:ext uri="{FF2B5EF4-FFF2-40B4-BE49-F238E27FC236}">
              <a16:creationId xmlns:a16="http://schemas.microsoft.com/office/drawing/2014/main" id="{CB7C5B49-D747-447B-8A5B-8C8AC905B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84" name="Connecteur droit avec flèche 483">
          <a:extLst>
            <a:ext uri="{FF2B5EF4-FFF2-40B4-BE49-F238E27FC236}">
              <a16:creationId xmlns:a16="http://schemas.microsoft.com/office/drawing/2014/main" id="{53AE3A3F-E70A-4BE0-BF99-F5B19FABF2A4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85" name="Connecteur droit avec flèche 484">
          <a:extLst>
            <a:ext uri="{FF2B5EF4-FFF2-40B4-BE49-F238E27FC236}">
              <a16:creationId xmlns:a16="http://schemas.microsoft.com/office/drawing/2014/main" id="{9F103DDB-0859-4DD5-9FEF-E004005670C8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86" name="Connecteur droit avec flèche 485">
          <a:extLst>
            <a:ext uri="{FF2B5EF4-FFF2-40B4-BE49-F238E27FC236}">
              <a16:creationId xmlns:a16="http://schemas.microsoft.com/office/drawing/2014/main" id="{F3E9FB84-93BC-4932-9651-678B3EB4F448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87" name="Connecteur droit avec flèche 486">
          <a:extLst>
            <a:ext uri="{FF2B5EF4-FFF2-40B4-BE49-F238E27FC236}">
              <a16:creationId xmlns:a16="http://schemas.microsoft.com/office/drawing/2014/main" id="{E8F0B049-4C1B-4C4E-8E15-D260D800E6B9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88" name="Connecteur droit avec flèche 487">
          <a:extLst>
            <a:ext uri="{FF2B5EF4-FFF2-40B4-BE49-F238E27FC236}">
              <a16:creationId xmlns:a16="http://schemas.microsoft.com/office/drawing/2014/main" id="{63E70A3E-BF50-4E46-8875-7295A1D0B76F}"/>
            </a:ext>
          </a:extLst>
        </xdr:cNvPr>
        <xdr:cNvCxnSpPr/>
      </xdr:nvCxnSpPr>
      <xdr:spPr>
        <a:xfrm>
          <a:off x="2943225" y="28555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89" name="Connecteur droit avec flèche 488">
          <a:extLst>
            <a:ext uri="{FF2B5EF4-FFF2-40B4-BE49-F238E27FC236}">
              <a16:creationId xmlns:a16="http://schemas.microsoft.com/office/drawing/2014/main" id="{0AFBD441-0C09-4CA4-A8A1-7ADE0CCB33A2}"/>
            </a:ext>
          </a:extLst>
        </xdr:cNvPr>
        <xdr:cNvCxnSpPr/>
      </xdr:nvCxnSpPr>
      <xdr:spPr>
        <a:xfrm>
          <a:off x="2943225" y="30232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90" name="Connecteur droit avec flèche 489">
          <a:extLst>
            <a:ext uri="{FF2B5EF4-FFF2-40B4-BE49-F238E27FC236}">
              <a16:creationId xmlns:a16="http://schemas.microsoft.com/office/drawing/2014/main" id="{282B996E-A21A-4A8F-BE4E-8C4988077366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91" name="Connecteur droit avec flèche 490">
          <a:extLst>
            <a:ext uri="{FF2B5EF4-FFF2-40B4-BE49-F238E27FC236}">
              <a16:creationId xmlns:a16="http://schemas.microsoft.com/office/drawing/2014/main" id="{DFBA76A1-FCA3-42C2-BA12-2CB83D5876E2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92" name="Connecteur droit avec flèche 491">
          <a:extLst>
            <a:ext uri="{FF2B5EF4-FFF2-40B4-BE49-F238E27FC236}">
              <a16:creationId xmlns:a16="http://schemas.microsoft.com/office/drawing/2014/main" id="{D65B2D85-3364-4794-AD8E-F90588BCB724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93" name="Connecteur droit avec flèche 492">
          <a:extLst>
            <a:ext uri="{FF2B5EF4-FFF2-40B4-BE49-F238E27FC236}">
              <a16:creationId xmlns:a16="http://schemas.microsoft.com/office/drawing/2014/main" id="{FE673CE8-2F87-4DAA-8A8B-5E659CCCA4C4}"/>
            </a:ext>
          </a:extLst>
        </xdr:cNvPr>
        <xdr:cNvCxnSpPr/>
      </xdr:nvCxnSpPr>
      <xdr:spPr>
        <a:xfrm>
          <a:off x="2943225" y="55378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94" name="Connecteur droit avec flèche 493">
          <a:extLst>
            <a:ext uri="{FF2B5EF4-FFF2-40B4-BE49-F238E27FC236}">
              <a16:creationId xmlns:a16="http://schemas.microsoft.com/office/drawing/2014/main" id="{D8476332-8972-4068-AF4F-91D349D939A0}"/>
            </a:ext>
          </a:extLst>
        </xdr:cNvPr>
        <xdr:cNvCxnSpPr/>
      </xdr:nvCxnSpPr>
      <xdr:spPr>
        <a:xfrm>
          <a:off x="2943225" y="53701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8</xdr:col>
      <xdr:colOff>92982</xdr:colOff>
      <xdr:row>103</xdr:row>
      <xdr:rowOff>115660</xdr:rowOff>
    </xdr:from>
    <xdr:to>
      <xdr:col>14</xdr:col>
      <xdr:colOff>1460499</xdr:colOff>
      <xdr:row>122</xdr:row>
      <xdr:rowOff>47625</xdr:rowOff>
    </xdr:to>
    <xdr:graphicFrame macro="">
      <xdr:nvGraphicFramePr>
        <xdr:cNvPr id="495" name="Graphique 494">
          <a:extLst>
            <a:ext uri="{FF2B5EF4-FFF2-40B4-BE49-F238E27FC236}">
              <a16:creationId xmlns:a16="http://schemas.microsoft.com/office/drawing/2014/main" id="{B3149E2F-75CF-4F78-85F8-89F171376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127000</xdr:colOff>
      <xdr:row>116</xdr:row>
      <xdr:rowOff>52161</xdr:rowOff>
    </xdr:from>
    <xdr:to>
      <xdr:col>6</xdr:col>
      <xdr:colOff>807358</xdr:colOff>
      <xdr:row>141</xdr:row>
      <xdr:rowOff>133803</xdr:rowOff>
    </xdr:to>
    <xdr:graphicFrame macro="">
      <xdr:nvGraphicFramePr>
        <xdr:cNvPr id="496" name="Graphique 495">
          <a:extLst>
            <a:ext uri="{FF2B5EF4-FFF2-40B4-BE49-F238E27FC236}">
              <a16:creationId xmlns:a16="http://schemas.microsoft.com/office/drawing/2014/main" id="{E1FC2659-3A6C-4AD4-AFAF-4954C03DF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95250</xdr:colOff>
      <xdr:row>69</xdr:row>
      <xdr:rowOff>164193</xdr:rowOff>
    </xdr:from>
    <xdr:to>
      <xdr:col>6</xdr:col>
      <xdr:colOff>813251</xdr:colOff>
      <xdr:row>89</xdr:row>
      <xdr:rowOff>25400</xdr:rowOff>
    </xdr:to>
    <xdr:graphicFrame macro="">
      <xdr:nvGraphicFramePr>
        <xdr:cNvPr id="497" name="Graphique 496">
          <a:extLst>
            <a:ext uri="{FF2B5EF4-FFF2-40B4-BE49-F238E27FC236}">
              <a16:creationId xmlns:a16="http://schemas.microsoft.com/office/drawing/2014/main" id="{05B20CB5-C207-4BD7-AC75-8C5795226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2123</xdr:colOff>
      <xdr:row>1</xdr:row>
      <xdr:rowOff>200026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9613E6-BCDB-5C44-8A56-D00CF4A48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4402672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sley.belance/Downloads/Mod&#232;le%20&#224;%20transmet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st%20-Jet%20de%20rapport\Rapport%20EFF%20&amp;%20MS%20-%20Mai%202025%20-%20Lafay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ffectif"/>
      <sheetName val="Masse salariale"/>
      <sheetName val="Nom &amp; Reint par catégorie"/>
      <sheetName val="Cessation par catégorie"/>
      <sheetName val="Eff vs Masse sal en cours"/>
      <sheetName val="Eff et masse M-12 vs M"/>
      <sheetName val="Virement par banque"/>
      <sheetName val="Retenues à la source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3">
          <cell r="C73">
            <v>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Emargement Mai 2025"/>
      <sheetName val="Eventuels Pensionnaires"/>
      <sheetName val="Ev. Pens. par Categorie"/>
      <sheetName val="Ev. Pens. par Categorie (Excel)"/>
      <sheetName val="Ev. Pens. par Genre"/>
      <sheetName val="RESUME"/>
      <sheetName val="Tabulation 1"/>
      <sheetName val="Tabulation 2"/>
      <sheetName val="Emargement NIF distin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J4" t="str">
            <v>MPCE</v>
          </cell>
          <cell r="O4">
            <v>769</v>
          </cell>
        </row>
        <row r="5">
          <cell r="J5" t="str">
            <v>MEF</v>
          </cell>
          <cell r="O5">
            <v>4436</v>
          </cell>
        </row>
        <row r="6">
          <cell r="J6" t="str">
            <v>MARNDR</v>
          </cell>
          <cell r="O6">
            <v>1138</v>
          </cell>
        </row>
        <row r="7">
          <cell r="J7" t="str">
            <v>MTPTC</v>
          </cell>
          <cell r="O7">
            <v>1123</v>
          </cell>
        </row>
        <row r="8">
          <cell r="J8" t="str">
            <v>MCI</v>
          </cell>
          <cell r="O8">
            <v>665</v>
          </cell>
        </row>
        <row r="9">
          <cell r="J9" t="str">
            <v>MDE</v>
          </cell>
          <cell r="O9">
            <v>976</v>
          </cell>
        </row>
        <row r="10">
          <cell r="J10" t="str">
            <v>M. TOUR.</v>
          </cell>
          <cell r="O10">
            <v>148</v>
          </cell>
        </row>
        <row r="11">
          <cell r="J11" t="str">
            <v>MJSP</v>
          </cell>
          <cell r="O11">
            <v>18071</v>
          </cell>
        </row>
        <row r="12">
          <cell r="J12" t="str">
            <v>MHAVE</v>
          </cell>
          <cell r="O12">
            <v>64</v>
          </cell>
        </row>
        <row r="13">
          <cell r="J13" t="str">
            <v>MAE</v>
          </cell>
          <cell r="O13">
            <v>504</v>
          </cell>
        </row>
        <row r="14">
          <cell r="J14" t="str">
            <v>PRESIDENCE</v>
          </cell>
          <cell r="O14">
            <v>105</v>
          </cell>
        </row>
        <row r="15">
          <cell r="J15" t="str">
            <v>PRIMATURE</v>
          </cell>
          <cell r="O15">
            <v>710</v>
          </cell>
        </row>
        <row r="16">
          <cell r="J16" t="str">
            <v>MICT</v>
          </cell>
          <cell r="O16">
            <v>2395</v>
          </cell>
        </row>
        <row r="17">
          <cell r="J17" t="str">
            <v>DEFENSE</v>
          </cell>
          <cell r="O17">
            <v>1033</v>
          </cell>
        </row>
        <row r="18">
          <cell r="J18" t="str">
            <v>MENFP</v>
          </cell>
          <cell r="O18">
            <v>45281</v>
          </cell>
        </row>
        <row r="19">
          <cell r="J19" t="str">
            <v>MAST</v>
          </cell>
          <cell r="O19">
            <v>1623</v>
          </cell>
        </row>
        <row r="20">
          <cell r="J20" t="str">
            <v>MSPP</v>
          </cell>
          <cell r="O20">
            <v>10677</v>
          </cell>
        </row>
        <row r="21">
          <cell r="J21" t="str">
            <v>MCFDF</v>
          </cell>
          <cell r="O21">
            <v>232</v>
          </cell>
        </row>
        <row r="22">
          <cell r="J22" t="str">
            <v>MJSAC</v>
          </cell>
          <cell r="O22">
            <v>617</v>
          </cell>
        </row>
        <row r="23">
          <cell r="J23" t="str">
            <v>M. CULTES</v>
          </cell>
          <cell r="O23">
            <v>129</v>
          </cell>
        </row>
        <row r="24">
          <cell r="J24" t="str">
            <v>M. CULTURE</v>
          </cell>
          <cell r="O24">
            <v>948</v>
          </cell>
        </row>
        <row r="25">
          <cell r="J25" t="str">
            <v>M. COMM.</v>
          </cell>
          <cell r="O25">
            <v>379</v>
          </cell>
        </row>
        <row r="26">
          <cell r="J26" t="str">
            <v>SENAT</v>
          </cell>
          <cell r="O26">
            <v>1470</v>
          </cell>
        </row>
        <row r="27">
          <cell r="J27" t="str">
            <v>CH. DEPUTES</v>
          </cell>
          <cell r="O27">
            <v>2354</v>
          </cell>
        </row>
        <row r="28">
          <cell r="J28" t="str">
            <v>CSPJ</v>
          </cell>
          <cell r="O28">
            <v>1030</v>
          </cell>
        </row>
        <row r="29">
          <cell r="J29" t="str">
            <v>CSCCA</v>
          </cell>
          <cell r="O29">
            <v>648</v>
          </cell>
        </row>
        <row r="30">
          <cell r="J30" t="str">
            <v>CEP</v>
          </cell>
          <cell r="O30">
            <v>14</v>
          </cell>
        </row>
        <row r="31">
          <cell r="J31" t="str">
            <v>OPC</v>
          </cell>
          <cell r="O31">
            <v>145</v>
          </cell>
        </row>
        <row r="32">
          <cell r="J32" t="str">
            <v>UEH</v>
          </cell>
          <cell r="O32">
            <v>2078</v>
          </cell>
        </row>
        <row r="33">
          <cell r="J33" t="str">
            <v>AKA</v>
          </cell>
          <cell r="O33">
            <v>22</v>
          </cell>
        </row>
        <row r="35">
          <cell r="E35" t="str">
            <v>% F</v>
          </cell>
          <cell r="F35" t="str">
            <v>% M</v>
          </cell>
        </row>
        <row r="36">
          <cell r="A36" t="str">
            <v>Cadre de premier rang</v>
          </cell>
          <cell r="E36">
            <v>0.16786570743405277</v>
          </cell>
          <cell r="F36">
            <v>0.83213429256594729</v>
          </cell>
        </row>
        <row r="37">
          <cell r="A37" t="str">
            <v>Cadre décisionnel</v>
          </cell>
          <cell r="E37">
            <v>0.21277997364953888</v>
          </cell>
          <cell r="F37">
            <v>0.78722002635046118</v>
          </cell>
        </row>
        <row r="38">
          <cell r="A38" t="str">
            <v>Personnel de soutien</v>
          </cell>
          <cell r="E38">
            <v>0.33444938211481096</v>
          </cell>
          <cell r="F38">
            <v>0.66555061788518899</v>
          </cell>
          <cell r="J38" t="str">
            <v>MPCE</v>
          </cell>
          <cell r="O38">
            <v>35372900</v>
          </cell>
        </row>
        <row r="39">
          <cell r="A39" t="str">
            <v>Personnel diplômé ou certifié</v>
          </cell>
          <cell r="E39">
            <v>0.27644423307969562</v>
          </cell>
          <cell r="F39">
            <v>0.72355576692030432</v>
          </cell>
          <cell r="J39" t="str">
            <v>MEF</v>
          </cell>
          <cell r="O39">
            <v>206327406.67000002</v>
          </cell>
        </row>
        <row r="40">
          <cell r="J40" t="str">
            <v>MARNDR</v>
          </cell>
          <cell r="O40">
            <v>49657000</v>
          </cell>
        </row>
        <row r="41">
          <cell r="J41" t="str">
            <v>MTPTC</v>
          </cell>
          <cell r="O41">
            <v>40899200</v>
          </cell>
        </row>
        <row r="42">
          <cell r="J42" t="str">
            <v>MCI</v>
          </cell>
          <cell r="O42">
            <v>31949400</v>
          </cell>
        </row>
        <row r="43">
          <cell r="J43" t="str">
            <v>MDE</v>
          </cell>
          <cell r="O43">
            <v>38579350</v>
          </cell>
        </row>
        <row r="44">
          <cell r="J44" t="str">
            <v>M. TOUR.</v>
          </cell>
          <cell r="O44">
            <v>6626775</v>
          </cell>
        </row>
        <row r="45">
          <cell r="J45" t="str">
            <v>MJSP</v>
          </cell>
          <cell r="O45">
            <v>771280600</v>
          </cell>
        </row>
        <row r="46">
          <cell r="J46" t="str">
            <v>MHAVE</v>
          </cell>
          <cell r="O46">
            <v>3042600</v>
          </cell>
        </row>
        <row r="47">
          <cell r="J47" t="str">
            <v>MAE</v>
          </cell>
          <cell r="O47">
            <v>27843850</v>
          </cell>
        </row>
        <row r="48">
          <cell r="J48" t="str">
            <v>PRESIDENCE</v>
          </cell>
          <cell r="O48">
            <v>6121700</v>
          </cell>
        </row>
        <row r="49">
          <cell r="J49" t="str">
            <v>PRIMATURE</v>
          </cell>
          <cell r="O49">
            <v>35359599.5</v>
          </cell>
        </row>
        <row r="50">
          <cell r="J50" t="str">
            <v>MICT</v>
          </cell>
          <cell r="O50">
            <v>128704500</v>
          </cell>
          <cell r="R50" t="str">
            <v>F</v>
          </cell>
          <cell r="S50" t="str">
            <v>M</v>
          </cell>
          <cell r="T50" t="str">
            <v>F</v>
          </cell>
        </row>
        <row r="51">
          <cell r="J51" t="str">
            <v>DEFENSE</v>
          </cell>
          <cell r="O51">
            <v>41069849.5</v>
          </cell>
          <cell r="Q51" t="str">
            <v>moins de 20 ans</v>
          </cell>
          <cell r="R51">
            <v>0</v>
          </cell>
          <cell r="S51" t="str">
            <v>-</v>
          </cell>
          <cell r="T51">
            <v>0</v>
          </cell>
        </row>
        <row r="52">
          <cell r="J52" t="str">
            <v>MENFP</v>
          </cell>
          <cell r="O52">
            <v>1369312375</v>
          </cell>
          <cell r="Q52" t="str">
            <v>entre 20 et 29 ans</v>
          </cell>
          <cell r="R52">
            <v>907</v>
          </cell>
          <cell r="S52">
            <v>1805</v>
          </cell>
          <cell r="T52">
            <v>-907</v>
          </cell>
        </row>
        <row r="53">
          <cell r="J53" t="str">
            <v>MAST</v>
          </cell>
          <cell r="O53">
            <v>65691750</v>
          </cell>
          <cell r="Q53" t="str">
            <v>entre 30 et 39 ans</v>
          </cell>
          <cell r="R53">
            <v>6169</v>
          </cell>
          <cell r="S53">
            <v>14614</v>
          </cell>
          <cell r="T53">
            <v>-6169</v>
          </cell>
        </row>
        <row r="54">
          <cell r="J54" t="str">
            <v>MSPP</v>
          </cell>
          <cell r="O54">
            <v>358087731</v>
          </cell>
          <cell r="Q54" t="str">
            <v>entre 40 et 49 ans</v>
          </cell>
          <cell r="R54">
            <v>9307</v>
          </cell>
          <cell r="S54">
            <v>24792</v>
          </cell>
          <cell r="T54">
            <v>-9307</v>
          </cell>
        </row>
        <row r="55">
          <cell r="J55" t="str">
            <v>MCFDF</v>
          </cell>
          <cell r="O55">
            <v>10165250</v>
          </cell>
          <cell r="Q55" t="str">
            <v>entre 50 et 58 ans</v>
          </cell>
          <cell r="R55">
            <v>6475</v>
          </cell>
          <cell r="S55">
            <v>16962</v>
          </cell>
          <cell r="T55">
            <v>-6475</v>
          </cell>
        </row>
        <row r="56">
          <cell r="J56" t="str">
            <v>MJSAC</v>
          </cell>
          <cell r="O56">
            <v>26211300</v>
          </cell>
          <cell r="Q56" t="str">
            <v>plus de 58 ans</v>
          </cell>
          <cell r="R56">
            <v>5441</v>
          </cell>
          <cell r="S56">
            <v>13312</v>
          </cell>
          <cell r="T56">
            <v>-5441</v>
          </cell>
        </row>
        <row r="57">
          <cell r="J57" t="str">
            <v>M. CULTES</v>
          </cell>
          <cell r="O57">
            <v>5785500</v>
          </cell>
        </row>
        <row r="58">
          <cell r="J58" t="str">
            <v>M. CULTURE</v>
          </cell>
          <cell r="O58">
            <v>39362700</v>
          </cell>
        </row>
        <row r="59">
          <cell r="J59" t="str">
            <v>M. COMM.</v>
          </cell>
          <cell r="O59">
            <v>15357650</v>
          </cell>
        </row>
        <row r="60">
          <cell r="J60" t="str">
            <v>SENAT</v>
          </cell>
          <cell r="O60">
            <v>73910900</v>
          </cell>
        </row>
        <row r="61">
          <cell r="J61" t="str">
            <v>CH. DEPUTES</v>
          </cell>
          <cell r="O61">
            <v>98983900</v>
          </cell>
          <cell r="R61" t="str">
            <v>F</v>
          </cell>
          <cell r="S61" t="str">
            <v>M</v>
          </cell>
        </row>
        <row r="62">
          <cell r="J62" t="str">
            <v>CSPJ</v>
          </cell>
          <cell r="O62">
            <v>69205050</v>
          </cell>
          <cell r="Q62" t="str">
            <v>Cadre de premier rang</v>
          </cell>
          <cell r="R62">
            <v>70</v>
          </cell>
          <cell r="S62">
            <v>347</v>
          </cell>
        </row>
        <row r="63">
          <cell r="J63" t="str">
            <v>CSCCA</v>
          </cell>
          <cell r="O63">
            <v>35148200</v>
          </cell>
          <cell r="Q63" t="str">
            <v>Cadre décisionnel</v>
          </cell>
          <cell r="R63">
            <v>646</v>
          </cell>
          <cell r="S63">
            <v>2390</v>
          </cell>
        </row>
        <row r="64">
          <cell r="J64" t="str">
            <v>CEP</v>
          </cell>
          <cell r="O64">
            <v>2751800</v>
          </cell>
          <cell r="Q64" t="str">
            <v>Personnel de soutien</v>
          </cell>
          <cell r="R64">
            <v>5494</v>
          </cell>
          <cell r="S64">
            <v>10933</v>
          </cell>
        </row>
        <row r="65">
          <cell r="J65" t="str">
            <v>OPC</v>
          </cell>
          <cell r="O65">
            <v>7184550</v>
          </cell>
          <cell r="Q65" t="str">
            <v>Personnel diplômé ou certifié</v>
          </cell>
          <cell r="R65">
            <v>22089</v>
          </cell>
          <cell r="S65">
            <v>57815</v>
          </cell>
        </row>
        <row r="66">
          <cell r="J66" t="str">
            <v>UEH</v>
          </cell>
          <cell r="O66">
            <v>87648943.75</v>
          </cell>
        </row>
        <row r="67">
          <cell r="J67" t="str">
            <v>AKA</v>
          </cell>
          <cell r="O67">
            <v>1086650</v>
          </cell>
        </row>
        <row r="72">
          <cell r="Q72" t="str">
            <v>Personnel de Soutien</v>
          </cell>
          <cell r="S72">
            <v>0.379720062793168</v>
          </cell>
          <cell r="U72">
            <v>0.25691056375451099</v>
          </cell>
        </row>
        <row r="73">
          <cell r="Q73" t="str">
            <v>Personnel Diplômé ou Certifié</v>
          </cell>
          <cell r="S73">
            <v>0.58519848469181501</v>
          </cell>
          <cell r="U73">
            <v>0.66080061796761502</v>
          </cell>
        </row>
        <row r="74">
          <cell r="Q74" t="str">
            <v>Cadre Décisionnel</v>
          </cell>
          <cell r="S74">
            <v>2.9131141839238209E-2</v>
          </cell>
          <cell r="U74">
            <v>6.4117582571583578E-2</v>
          </cell>
        </row>
        <row r="75">
          <cell r="Q75" t="str">
            <v>Cadre de Premier Rang</v>
          </cell>
          <cell r="S75">
            <v>5.9503106757785697E-3</v>
          </cell>
          <cell r="U75">
            <v>1.81712357062906E-2</v>
          </cell>
        </row>
        <row r="184">
          <cell r="B184" t="str">
            <v>F</v>
          </cell>
          <cell r="C184" t="str">
            <v>M</v>
          </cell>
        </row>
        <row r="195">
          <cell r="B195">
            <v>0.2836025815762046</v>
          </cell>
          <cell r="C195">
            <v>0.71639741842379545</v>
          </cell>
        </row>
      </sheetData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A40D38-6461-4830-BC9B-6130951F050F}" name="Tableau1" displayName="Tableau1" ref="A3:B133" totalsRowShown="0" headerRowDxfId="2">
  <autoFilter ref="A3:B133" xr:uid="{7DA40D38-6461-4830-BC9B-6130951F050F}"/>
  <tableColumns count="2">
    <tableColumn id="1" xr3:uid="{52E25DE0-D138-4D82-8ED0-4CDBB2F7546F}" name="Ministère / Catégorie d'employé" dataDxfId="1"/>
    <tableColumn id="2" xr3:uid="{6B0546F0-84D6-46DD-BEED-94EB8EF3971C}" name="Effectif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5F53-F28A-49B0-AB39-30B53A2B6AE9}">
  <dimension ref="A2:J175"/>
  <sheetViews>
    <sheetView tabSelected="1" view="pageBreakPreview" zoomScaleNormal="100" zoomScaleSheetLayoutView="100" workbookViewId="0">
      <selection activeCell="A3" sqref="A3:J3"/>
    </sheetView>
  </sheetViews>
  <sheetFormatPr defaultColWidth="9.140625" defaultRowHeight="15.75"/>
  <cols>
    <col min="1" max="1" width="15.7109375" style="1" customWidth="1"/>
    <col min="2" max="2" width="44.28515625" style="1" customWidth="1"/>
    <col min="3" max="3" width="13.28515625" style="1" customWidth="1"/>
    <col min="4" max="5" width="13.85546875" style="1" customWidth="1"/>
    <col min="6" max="6" width="11.28515625" style="1" customWidth="1"/>
    <col min="7" max="7" width="19" style="2" customWidth="1"/>
    <col min="8" max="8" width="19.85546875" style="1" customWidth="1"/>
    <col min="9" max="9" width="21.85546875" style="2" customWidth="1"/>
    <col min="10" max="10" width="14.7109375" style="1" customWidth="1"/>
    <col min="11" max="16384" width="9.140625" style="1"/>
  </cols>
  <sheetData>
    <row r="2" spans="1:10" ht="21.75" customHeight="1">
      <c r="A2" s="330"/>
      <c r="B2" s="330"/>
      <c r="C2" s="330"/>
      <c r="D2" s="330"/>
      <c r="E2" s="330"/>
      <c r="F2" s="330"/>
      <c r="G2" s="330"/>
      <c r="H2" s="330"/>
      <c r="I2" s="330"/>
      <c r="J2" s="330"/>
    </row>
    <row r="3" spans="1:10" ht="18.75" customHeight="1">
      <c r="A3" s="331"/>
      <c r="B3" s="331"/>
      <c r="C3" s="331"/>
      <c r="D3" s="331"/>
      <c r="E3" s="331"/>
      <c r="F3" s="331"/>
      <c r="G3" s="331"/>
      <c r="H3" s="331"/>
      <c r="I3" s="331"/>
      <c r="J3" s="331"/>
    </row>
    <row r="4" spans="1:10" ht="20.25" customHeight="1">
      <c r="A4" s="330"/>
      <c r="B4" s="330"/>
      <c r="C4" s="330"/>
      <c r="D4" s="330"/>
      <c r="E4" s="330"/>
      <c r="F4" s="330"/>
      <c r="G4" s="330"/>
      <c r="H4" s="330"/>
      <c r="I4" s="330"/>
      <c r="J4" s="330"/>
    </row>
    <row r="5" spans="1:10" ht="18.75" customHeight="1">
      <c r="A5" s="330"/>
      <c r="B5" s="330"/>
      <c r="C5" s="330"/>
      <c r="D5" s="330"/>
      <c r="E5" s="330"/>
      <c r="F5" s="330"/>
      <c r="G5" s="330"/>
      <c r="H5" s="330"/>
      <c r="I5" s="330"/>
      <c r="J5" s="330"/>
    </row>
    <row r="6" spans="1:10" ht="12.75" customHeight="1" thickBot="1">
      <c r="A6" s="2"/>
      <c r="B6" s="2"/>
    </row>
    <row r="7" spans="1:10" ht="54" customHeight="1" thickBot="1">
      <c r="A7" s="3" t="s">
        <v>0</v>
      </c>
      <c r="B7" s="4" t="s">
        <v>1</v>
      </c>
      <c r="C7" s="5" t="s">
        <v>2</v>
      </c>
      <c r="D7" s="6" t="s">
        <v>3</v>
      </c>
      <c r="E7" s="332" t="s">
        <v>4</v>
      </c>
      <c r="F7" s="333"/>
      <c r="G7" s="5" t="s">
        <v>5</v>
      </c>
      <c r="H7" s="6" t="s">
        <v>6</v>
      </c>
      <c r="I7" s="332" t="s">
        <v>4</v>
      </c>
      <c r="J7" s="333"/>
    </row>
    <row r="8" spans="1:10" ht="16.5" customHeight="1" thickBot="1">
      <c r="A8" s="7">
        <v>1</v>
      </c>
      <c r="B8" s="8" t="s">
        <v>7</v>
      </c>
      <c r="C8" s="9">
        <f>+C9+C54+C89+C113</f>
        <v>97541</v>
      </c>
      <c r="D8" s="10">
        <f>+D9+D54+D89+D113</f>
        <v>92023</v>
      </c>
      <c r="E8" s="10">
        <f>+E9+E54+E89+E113</f>
        <v>-5518</v>
      </c>
      <c r="F8" s="11">
        <f t="shared" ref="F8:F29" si="0">+E8/C8</f>
        <v>-5.6571082929229757E-2</v>
      </c>
      <c r="G8" s="12">
        <f>+G9+G54+G89+G113</f>
        <v>3523937979.5100002</v>
      </c>
      <c r="H8" s="13">
        <f>+H9+H54+H89+H113</f>
        <v>3312808986.6700001</v>
      </c>
      <c r="I8" s="13">
        <f>+I9+I54+I89+I113</f>
        <v>-211128992.84</v>
      </c>
      <c r="J8" s="11">
        <f t="shared" ref="J8:J29" si="1">+I8/G8</f>
        <v>-5.9912800414653515E-2</v>
      </c>
    </row>
    <row r="9" spans="1:10" ht="17.25" customHeight="1" thickBot="1">
      <c r="A9" s="14">
        <v>11</v>
      </c>
      <c r="B9" s="15" t="s">
        <v>8</v>
      </c>
      <c r="C9" s="16">
        <f>+C10+C16+C25+C31+C40+C45+C50</f>
        <v>9745</v>
      </c>
      <c r="D9" s="17">
        <f>+D10+D16+D25+D31+D40+D45+D50</f>
        <v>9255</v>
      </c>
      <c r="E9" s="17">
        <f>+E10+E16+E25+E31+E40+E45+E50</f>
        <v>-490</v>
      </c>
      <c r="F9" s="18">
        <f t="shared" si="0"/>
        <v>-5.0282195997947664E-2</v>
      </c>
      <c r="G9" s="19">
        <f>+G10+G16+G25+G31+G40+G45+G50</f>
        <v>431028033.34000003</v>
      </c>
      <c r="H9" s="20">
        <f>+H10+H16+H25+H31+H40+H45+H50</f>
        <v>409412031.67000002</v>
      </c>
      <c r="I9" s="20">
        <f>+I10+I16+I25+I31+I40+I45+I50</f>
        <v>-21616001.669999998</v>
      </c>
      <c r="J9" s="18">
        <f t="shared" si="1"/>
        <v>-5.014987424947611E-2</v>
      </c>
    </row>
    <row r="10" spans="1:10" ht="37.5" customHeight="1" thickBot="1">
      <c r="A10" s="21">
        <v>1111</v>
      </c>
      <c r="B10" s="22" t="s">
        <v>9</v>
      </c>
      <c r="C10" s="23">
        <f>+C11+C12+C13+C14+C15</f>
        <v>854</v>
      </c>
      <c r="D10" s="24">
        <f>+D11+D12+D13+D14+D15</f>
        <v>769</v>
      </c>
      <c r="E10" s="24">
        <f>+E11+E12+E13+E14+E15</f>
        <v>-85</v>
      </c>
      <c r="F10" s="25">
        <f t="shared" si="0"/>
        <v>-9.9531615925058547E-2</v>
      </c>
      <c r="G10" s="26">
        <f>+G11+G12+G13+G14+G15</f>
        <v>39374183.340000004</v>
      </c>
      <c r="H10" s="27">
        <f>+H11+H12+H13+H14+H15</f>
        <v>35372900</v>
      </c>
      <c r="I10" s="27">
        <f>+I11+I12+I13+I14+I15</f>
        <v>-4001283.34</v>
      </c>
      <c r="J10" s="25">
        <f t="shared" si="1"/>
        <v>-0.10162200204759853</v>
      </c>
    </row>
    <row r="11" spans="1:10">
      <c r="A11" s="28">
        <v>1111111</v>
      </c>
      <c r="B11" s="29" t="s">
        <v>10</v>
      </c>
      <c r="C11" s="30">
        <v>24</v>
      </c>
      <c r="D11" s="31">
        <v>11</v>
      </c>
      <c r="E11" s="31">
        <f>+D11-C11</f>
        <v>-13</v>
      </c>
      <c r="F11" s="32">
        <f t="shared" si="0"/>
        <v>-0.54166666666666663</v>
      </c>
      <c r="G11" s="33">
        <v>972000</v>
      </c>
      <c r="H11" s="34">
        <v>569850</v>
      </c>
      <c r="I11" s="34">
        <f>+H11-G11</f>
        <v>-402150</v>
      </c>
      <c r="J11" s="32">
        <f t="shared" si="1"/>
        <v>-0.41373456790123458</v>
      </c>
    </row>
    <row r="12" spans="1:10" ht="29.25" customHeight="1">
      <c r="A12" s="35">
        <v>1111112</v>
      </c>
      <c r="B12" s="36" t="s">
        <v>11</v>
      </c>
      <c r="C12" s="30">
        <v>652</v>
      </c>
      <c r="D12" s="31">
        <v>591</v>
      </c>
      <c r="E12" s="31">
        <f>+D12-C12</f>
        <v>-61</v>
      </c>
      <c r="F12" s="32">
        <f t="shared" si="0"/>
        <v>-9.3558282208588958E-2</v>
      </c>
      <c r="G12" s="33">
        <v>30281633.34</v>
      </c>
      <c r="H12" s="34">
        <v>27128950</v>
      </c>
      <c r="I12" s="34">
        <f>+H12-G12</f>
        <v>-3152683.34</v>
      </c>
      <c r="J12" s="32">
        <f t="shared" si="1"/>
        <v>-0.10411206372529178</v>
      </c>
    </row>
    <row r="13" spans="1:10">
      <c r="A13" s="35">
        <v>1111113</v>
      </c>
      <c r="B13" s="36" t="s">
        <v>12</v>
      </c>
      <c r="C13" s="30">
        <v>85</v>
      </c>
      <c r="D13" s="31">
        <v>85</v>
      </c>
      <c r="E13" s="31">
        <f>+D13-C13</f>
        <v>0</v>
      </c>
      <c r="F13" s="32">
        <f t="shared" si="0"/>
        <v>0</v>
      </c>
      <c r="G13" s="33">
        <v>4015100</v>
      </c>
      <c r="H13" s="34">
        <v>4015100</v>
      </c>
      <c r="I13" s="34">
        <f>+H13-G13</f>
        <v>0</v>
      </c>
      <c r="J13" s="32">
        <f t="shared" si="1"/>
        <v>0</v>
      </c>
    </row>
    <row r="14" spans="1:10" ht="27" customHeight="1">
      <c r="A14" s="35">
        <v>1111114</v>
      </c>
      <c r="B14" s="36" t="s">
        <v>13</v>
      </c>
      <c r="C14" s="30">
        <v>28</v>
      </c>
      <c r="D14" s="31">
        <v>28</v>
      </c>
      <c r="E14" s="31">
        <f>+D14-C14</f>
        <v>0</v>
      </c>
      <c r="F14" s="32">
        <f t="shared" si="0"/>
        <v>0</v>
      </c>
      <c r="G14" s="33">
        <v>1189050</v>
      </c>
      <c r="H14" s="34">
        <v>1189050</v>
      </c>
      <c r="I14" s="34">
        <f>+H14-G14</f>
        <v>0</v>
      </c>
      <c r="J14" s="32">
        <f t="shared" si="1"/>
        <v>0</v>
      </c>
    </row>
    <row r="15" spans="1:10" ht="32.25" customHeight="1" thickBot="1">
      <c r="A15" s="37">
        <v>1111115</v>
      </c>
      <c r="B15" s="38" t="s">
        <v>14</v>
      </c>
      <c r="C15" s="39">
        <v>65</v>
      </c>
      <c r="D15" s="40">
        <v>54</v>
      </c>
      <c r="E15" s="31">
        <f>+D15-C15</f>
        <v>-11</v>
      </c>
      <c r="F15" s="41">
        <f t="shared" si="0"/>
        <v>-0.16923076923076924</v>
      </c>
      <c r="G15" s="42">
        <v>2916400</v>
      </c>
      <c r="H15" s="43">
        <v>2469950</v>
      </c>
      <c r="I15" s="34">
        <f>+H15-G15</f>
        <v>-446450</v>
      </c>
      <c r="J15" s="41">
        <f t="shared" si="1"/>
        <v>-0.15308256754903304</v>
      </c>
    </row>
    <row r="16" spans="1:10" ht="29.25" customHeight="1" thickBot="1">
      <c r="A16" s="21">
        <v>1112</v>
      </c>
      <c r="B16" s="22" t="s">
        <v>15</v>
      </c>
      <c r="C16" s="23">
        <f>+C17+C18+C19+C20+C21+C22+C23+C24</f>
        <v>4638</v>
      </c>
      <c r="D16" s="24">
        <f>+D17+D18+D19+D20+D21+D22+D23+D24</f>
        <v>4436</v>
      </c>
      <c r="E16" s="24">
        <f>+E17+E18+E19+E20+E21+E22+E23+E24</f>
        <v>-202</v>
      </c>
      <c r="F16" s="25">
        <f t="shared" si="0"/>
        <v>-4.3553255713669685E-2</v>
      </c>
      <c r="G16" s="26">
        <f>+G17+G18+G19+G20+G21+G22+G23+G24</f>
        <v>214738750</v>
      </c>
      <c r="H16" s="27">
        <f>+H17+H18+H19+H20+H21+H22+H23+H24</f>
        <v>206327406.67000002</v>
      </c>
      <c r="I16" s="27">
        <f>+I17+I18+I19+I20+I21+I22+I23+I24</f>
        <v>-8411343.3299999982</v>
      </c>
      <c r="J16" s="25">
        <f t="shared" si="1"/>
        <v>-3.9170123370840138E-2</v>
      </c>
    </row>
    <row r="17" spans="1:10">
      <c r="A17" s="28">
        <v>1112111</v>
      </c>
      <c r="B17" s="29" t="s">
        <v>10</v>
      </c>
      <c r="C17" s="30">
        <v>10</v>
      </c>
      <c r="D17" s="31">
        <v>7</v>
      </c>
      <c r="E17" s="31">
        <f t="shared" ref="E17:E24" si="2">+D17-C17</f>
        <v>-3</v>
      </c>
      <c r="F17" s="32">
        <f t="shared" si="0"/>
        <v>-0.3</v>
      </c>
      <c r="G17" s="33">
        <v>549350</v>
      </c>
      <c r="H17" s="34">
        <v>462650</v>
      </c>
      <c r="I17" s="34">
        <f t="shared" ref="I17:I24" si="3">+H17-G17</f>
        <v>-86700</v>
      </c>
      <c r="J17" s="32">
        <f t="shared" si="1"/>
        <v>-0.15782288158733049</v>
      </c>
    </row>
    <row r="18" spans="1:10" ht="29.25" customHeight="1">
      <c r="A18" s="35">
        <v>1112112</v>
      </c>
      <c r="B18" s="36" t="s">
        <v>11</v>
      </c>
      <c r="C18" s="30">
        <v>665</v>
      </c>
      <c r="D18" s="31">
        <v>626</v>
      </c>
      <c r="E18" s="31">
        <f t="shared" si="2"/>
        <v>-39</v>
      </c>
      <c r="F18" s="32">
        <f t="shared" si="0"/>
        <v>-5.8646616541353384E-2</v>
      </c>
      <c r="G18" s="33">
        <v>33468850</v>
      </c>
      <c r="H18" s="34">
        <v>32743590</v>
      </c>
      <c r="I18" s="34">
        <f t="shared" si="3"/>
        <v>-725260</v>
      </c>
      <c r="J18" s="32">
        <f t="shared" si="1"/>
        <v>-2.166970182722143E-2</v>
      </c>
    </row>
    <row r="19" spans="1:10" ht="32.25" customHeight="1">
      <c r="A19" s="35">
        <v>1112122</v>
      </c>
      <c r="B19" s="36" t="s">
        <v>16</v>
      </c>
      <c r="C19" s="30">
        <v>27</v>
      </c>
      <c r="D19" s="31">
        <v>29</v>
      </c>
      <c r="E19" s="31">
        <f t="shared" si="2"/>
        <v>2</v>
      </c>
      <c r="F19" s="32">
        <f t="shared" si="0"/>
        <v>7.407407407407407E-2</v>
      </c>
      <c r="G19" s="33">
        <v>1077450</v>
      </c>
      <c r="H19" s="34">
        <v>1156850</v>
      </c>
      <c r="I19" s="34">
        <f t="shared" si="3"/>
        <v>79400</v>
      </c>
      <c r="J19" s="32">
        <f t="shared" si="1"/>
        <v>7.369251473386236E-2</v>
      </c>
    </row>
    <row r="20" spans="1:10" ht="37.5" customHeight="1">
      <c r="A20" s="35">
        <v>1112213</v>
      </c>
      <c r="B20" s="36" t="s">
        <v>17</v>
      </c>
      <c r="C20" s="30">
        <v>79</v>
      </c>
      <c r="D20" s="31">
        <v>71</v>
      </c>
      <c r="E20" s="31">
        <f t="shared" si="2"/>
        <v>-8</v>
      </c>
      <c r="F20" s="32">
        <f t="shared" si="0"/>
        <v>-0.10126582278481013</v>
      </c>
      <c r="G20" s="33">
        <v>3560550</v>
      </c>
      <c r="H20" s="34">
        <v>3287550</v>
      </c>
      <c r="I20" s="34">
        <f t="shared" si="3"/>
        <v>-273000</v>
      </c>
      <c r="J20" s="32">
        <f t="shared" si="1"/>
        <v>-7.6673547626069011E-2</v>
      </c>
    </row>
    <row r="21" spans="1:10" ht="23.25" customHeight="1">
      <c r="A21" s="35">
        <v>1112214</v>
      </c>
      <c r="B21" s="36" t="s">
        <v>18</v>
      </c>
      <c r="C21" s="30">
        <v>122</v>
      </c>
      <c r="D21" s="31">
        <v>146</v>
      </c>
      <c r="E21" s="31">
        <f t="shared" si="2"/>
        <v>24</v>
      </c>
      <c r="F21" s="32">
        <f t="shared" si="0"/>
        <v>0.19672131147540983</v>
      </c>
      <c r="G21" s="33">
        <v>6508250</v>
      </c>
      <c r="H21" s="34">
        <v>7367250</v>
      </c>
      <c r="I21" s="34">
        <f t="shared" si="3"/>
        <v>859000</v>
      </c>
      <c r="J21" s="32">
        <f t="shared" si="1"/>
        <v>0.13198632504897631</v>
      </c>
    </row>
    <row r="22" spans="1:10" ht="24" customHeight="1">
      <c r="A22" s="35">
        <v>1112215</v>
      </c>
      <c r="B22" s="36" t="s">
        <v>19</v>
      </c>
      <c r="C22" s="30">
        <v>1840</v>
      </c>
      <c r="D22" s="31">
        <v>1792</v>
      </c>
      <c r="E22" s="31">
        <f t="shared" si="2"/>
        <v>-48</v>
      </c>
      <c r="F22" s="32">
        <f t="shared" si="0"/>
        <v>-2.6086956521739129E-2</v>
      </c>
      <c r="G22" s="33">
        <v>78274150</v>
      </c>
      <c r="H22" s="34">
        <v>75667166.670000002</v>
      </c>
      <c r="I22" s="34">
        <f t="shared" si="3"/>
        <v>-2606983.3299999982</v>
      </c>
      <c r="J22" s="32">
        <f t="shared" si="1"/>
        <v>-3.330580185156911E-2</v>
      </c>
    </row>
    <row r="23" spans="1:10" ht="24.75" customHeight="1">
      <c r="A23" s="35">
        <v>1112216</v>
      </c>
      <c r="B23" s="36" t="s">
        <v>20</v>
      </c>
      <c r="C23" s="30">
        <v>1842</v>
      </c>
      <c r="D23" s="31">
        <v>1704</v>
      </c>
      <c r="E23" s="31">
        <f t="shared" si="2"/>
        <v>-138</v>
      </c>
      <c r="F23" s="32">
        <f t="shared" si="0"/>
        <v>-7.4918566775244305E-2</v>
      </c>
      <c r="G23" s="33">
        <v>88412400</v>
      </c>
      <c r="H23" s="34">
        <v>82686800</v>
      </c>
      <c r="I23" s="34">
        <f t="shared" si="3"/>
        <v>-5725600</v>
      </c>
      <c r="J23" s="32">
        <f t="shared" si="1"/>
        <v>-6.4760146766743132E-2</v>
      </c>
    </row>
    <row r="24" spans="1:10" ht="22.5" customHeight="1" thickBot="1">
      <c r="A24" s="37">
        <v>1112225</v>
      </c>
      <c r="B24" s="38" t="s">
        <v>21</v>
      </c>
      <c r="C24" s="39">
        <v>53</v>
      </c>
      <c r="D24" s="40">
        <v>61</v>
      </c>
      <c r="E24" s="31">
        <f t="shared" si="2"/>
        <v>8</v>
      </c>
      <c r="F24" s="41">
        <f t="shared" si="0"/>
        <v>0.15094339622641509</v>
      </c>
      <c r="G24" s="42">
        <v>2887750</v>
      </c>
      <c r="H24" s="43">
        <v>2955550</v>
      </c>
      <c r="I24" s="34">
        <f t="shared" si="3"/>
        <v>67800</v>
      </c>
      <c r="J24" s="41">
        <f t="shared" si="1"/>
        <v>2.3478486711107263E-2</v>
      </c>
    </row>
    <row r="25" spans="1:10" ht="44.25" customHeight="1" thickBot="1">
      <c r="A25" s="21">
        <v>1113</v>
      </c>
      <c r="B25" s="22" t="s">
        <v>22</v>
      </c>
      <c r="C25" s="23">
        <f>+C26+C27+C28+C29+C30</f>
        <v>1166</v>
      </c>
      <c r="D25" s="24">
        <f>+D26+D27+D28+D29+D30</f>
        <v>1138</v>
      </c>
      <c r="E25" s="24">
        <f>+E26+E27+E28+E29+E30</f>
        <v>-28</v>
      </c>
      <c r="F25" s="25">
        <f t="shared" si="0"/>
        <v>-2.4013722126929673E-2</v>
      </c>
      <c r="G25" s="26">
        <f>+G26+G27+G28+G29+G30</f>
        <v>50871150</v>
      </c>
      <c r="H25" s="26">
        <f>+H26+H27+H28+H29+H30</f>
        <v>49657000</v>
      </c>
      <c r="I25" s="27">
        <f>+I26+I27+I28+I29+I30</f>
        <v>-1214150</v>
      </c>
      <c r="J25" s="25">
        <f t="shared" si="1"/>
        <v>-2.3867162428999542E-2</v>
      </c>
    </row>
    <row r="26" spans="1:10">
      <c r="A26" s="28">
        <v>1113111</v>
      </c>
      <c r="B26" s="29" t="s">
        <v>10</v>
      </c>
      <c r="C26" s="30">
        <f>[1]Feuil1!$C$73</f>
        <v>52</v>
      </c>
      <c r="D26" s="31">
        <v>36</v>
      </c>
      <c r="E26" s="31">
        <f>+D26-C26</f>
        <v>-16</v>
      </c>
      <c r="F26" s="32">
        <f t="shared" si="0"/>
        <v>-0.30769230769230771</v>
      </c>
      <c r="G26" s="33">
        <v>2622600</v>
      </c>
      <c r="H26" s="34">
        <v>1805050</v>
      </c>
      <c r="I26" s="34">
        <f>+H26-G26</f>
        <v>-817550</v>
      </c>
      <c r="J26" s="32">
        <f t="shared" si="1"/>
        <v>-0.31173263173949517</v>
      </c>
    </row>
    <row r="27" spans="1:10" ht="28.5" customHeight="1">
      <c r="A27" s="35">
        <v>1113112</v>
      </c>
      <c r="B27" s="36" t="s">
        <v>11</v>
      </c>
      <c r="C27" s="30">
        <v>875</v>
      </c>
      <c r="D27" s="31">
        <v>856</v>
      </c>
      <c r="E27" s="31">
        <f>+D27-C27</f>
        <v>-19</v>
      </c>
      <c r="F27" s="32">
        <f t="shared" si="0"/>
        <v>-2.1714285714285714E-2</v>
      </c>
      <c r="G27" s="33">
        <v>38636550</v>
      </c>
      <c r="H27" s="34">
        <v>38014700</v>
      </c>
      <c r="I27" s="34">
        <f>+H27-G27</f>
        <v>-621850</v>
      </c>
      <c r="J27" s="32">
        <f t="shared" si="1"/>
        <v>-1.6094863542422913E-2</v>
      </c>
    </row>
    <row r="28" spans="1:10" ht="28.5" customHeight="1">
      <c r="A28" s="35">
        <v>1113113</v>
      </c>
      <c r="B28" s="36" t="s">
        <v>23</v>
      </c>
      <c r="C28" s="30">
        <v>154</v>
      </c>
      <c r="D28" s="31">
        <v>145</v>
      </c>
      <c r="E28" s="31">
        <f>+D28-C28</f>
        <v>-9</v>
      </c>
      <c r="F28" s="32">
        <f t="shared" si="0"/>
        <v>-5.844155844155844E-2</v>
      </c>
      <c r="G28" s="33">
        <v>5831250</v>
      </c>
      <c r="H28" s="34">
        <v>5538150</v>
      </c>
      <c r="I28" s="34">
        <f>+H28-G28</f>
        <v>-293100</v>
      </c>
      <c r="J28" s="32">
        <f t="shared" si="1"/>
        <v>-5.0263665594855303E-2</v>
      </c>
    </row>
    <row r="29" spans="1:10" ht="28.5" customHeight="1">
      <c r="A29" s="37">
        <v>1113114</v>
      </c>
      <c r="B29" s="38" t="s">
        <v>24</v>
      </c>
      <c r="C29" s="39">
        <v>85</v>
      </c>
      <c r="D29" s="40">
        <v>77</v>
      </c>
      <c r="E29" s="31">
        <f>+D29-C29</f>
        <v>-8</v>
      </c>
      <c r="F29" s="41">
        <f t="shared" si="0"/>
        <v>-9.4117647058823528E-2</v>
      </c>
      <c r="G29" s="42">
        <v>3780750</v>
      </c>
      <c r="H29" s="43">
        <v>3338400</v>
      </c>
      <c r="I29" s="34">
        <f>+H29-G29</f>
        <v>-442350</v>
      </c>
      <c r="J29" s="41">
        <f t="shared" si="1"/>
        <v>-0.11700059512001587</v>
      </c>
    </row>
    <row r="30" spans="1:10" ht="28.5" customHeight="1" thickBot="1">
      <c r="A30" s="361">
        <v>1113117</v>
      </c>
      <c r="B30" s="362" t="s">
        <v>25</v>
      </c>
      <c r="C30" s="363">
        <v>0</v>
      </c>
      <c r="D30" s="364">
        <v>24</v>
      </c>
      <c r="E30" s="364">
        <f>+D30-C30</f>
        <v>24</v>
      </c>
      <c r="F30" s="365">
        <v>0</v>
      </c>
      <c r="G30" s="366">
        <v>0</v>
      </c>
      <c r="H30" s="377">
        <v>960700</v>
      </c>
      <c r="I30" s="367">
        <f>+H30-G30</f>
        <v>960700</v>
      </c>
      <c r="J30" s="365">
        <v>0</v>
      </c>
    </row>
    <row r="31" spans="1:10" ht="35.25" customHeight="1" thickBot="1">
      <c r="A31" s="21">
        <v>1114</v>
      </c>
      <c r="B31" s="22" t="s">
        <v>26</v>
      </c>
      <c r="C31" s="23">
        <f>+C32+C33+C34+C35+C36+C37+C38+C39</f>
        <v>1218</v>
      </c>
      <c r="D31" s="24">
        <f>+D32+D33+D34+D35+D36+D37+D38+D39</f>
        <v>1123</v>
      </c>
      <c r="E31" s="24">
        <f>+E32+E33+E34+E35+E36+E37+E38+E39</f>
        <v>-95</v>
      </c>
      <c r="F31" s="25">
        <f t="shared" ref="F31:F58" si="4">+E31/C31</f>
        <v>-7.7996715927750412E-2</v>
      </c>
      <c r="G31" s="26">
        <f>+G32+G33+G34+G35+G36+G37+G38+G39</f>
        <v>44550650</v>
      </c>
      <c r="H31" s="26">
        <f>+H32+H33+H34+H35+H36+H37+H38+H39</f>
        <v>40899200</v>
      </c>
      <c r="I31" s="27">
        <f>+I32+I33+I34+I35+I36+I37+I38+I39</f>
        <v>-3651450</v>
      </c>
      <c r="J31" s="25">
        <f t="shared" ref="J31:J58" si="5">+I31/G31</f>
        <v>-8.1961767112264355E-2</v>
      </c>
    </row>
    <row r="32" spans="1:10">
      <c r="A32" s="28">
        <v>1114111</v>
      </c>
      <c r="B32" s="29" t="s">
        <v>10</v>
      </c>
      <c r="C32" s="30">
        <v>30</v>
      </c>
      <c r="D32" s="31">
        <v>28</v>
      </c>
      <c r="E32" s="31">
        <f t="shared" ref="E32:E39" si="6">+D32-C32</f>
        <v>-2</v>
      </c>
      <c r="F32" s="32">
        <f t="shared" si="4"/>
        <v>-6.6666666666666666E-2</v>
      </c>
      <c r="G32" s="33">
        <v>1210750</v>
      </c>
      <c r="H32" s="34">
        <v>1153350</v>
      </c>
      <c r="I32" s="34">
        <f t="shared" ref="I32:I39" si="7">+H32-G32</f>
        <v>-57400</v>
      </c>
      <c r="J32" s="32">
        <f t="shared" si="5"/>
        <v>-4.7408631013834399E-2</v>
      </c>
    </row>
    <row r="33" spans="1:10" ht="25.5" customHeight="1">
      <c r="A33" s="35">
        <v>1114112</v>
      </c>
      <c r="B33" s="36" t="s">
        <v>11</v>
      </c>
      <c r="C33" s="30">
        <v>909</v>
      </c>
      <c r="D33" s="31">
        <v>839</v>
      </c>
      <c r="E33" s="31">
        <f t="shared" si="6"/>
        <v>-70</v>
      </c>
      <c r="F33" s="32">
        <f t="shared" si="4"/>
        <v>-7.7007700770077014E-2</v>
      </c>
      <c r="G33" s="33">
        <v>31904000</v>
      </c>
      <c r="H33" s="34">
        <v>29420950</v>
      </c>
      <c r="I33" s="34">
        <f t="shared" si="7"/>
        <v>-2483050</v>
      </c>
      <c r="J33" s="32">
        <f t="shared" si="5"/>
        <v>-7.7828798896690074E-2</v>
      </c>
    </row>
    <row r="34" spans="1:10">
      <c r="A34" s="35">
        <v>1114115</v>
      </c>
      <c r="B34" s="36" t="s">
        <v>27</v>
      </c>
      <c r="C34" s="30">
        <v>33</v>
      </c>
      <c r="D34" s="31">
        <v>30</v>
      </c>
      <c r="E34" s="31">
        <f t="shared" si="6"/>
        <v>-3</v>
      </c>
      <c r="F34" s="32">
        <f t="shared" si="4"/>
        <v>-9.0909090909090912E-2</v>
      </c>
      <c r="G34" s="33">
        <v>1389650</v>
      </c>
      <c r="H34" s="34">
        <v>1293150</v>
      </c>
      <c r="I34" s="34">
        <f t="shared" si="7"/>
        <v>-96500</v>
      </c>
      <c r="J34" s="32">
        <f t="shared" si="5"/>
        <v>-6.9441945813694089E-2</v>
      </c>
    </row>
    <row r="35" spans="1:10" ht="24.75" customHeight="1">
      <c r="A35" s="35">
        <v>1114116</v>
      </c>
      <c r="B35" s="36" t="s">
        <v>28</v>
      </c>
      <c r="C35" s="30">
        <v>102</v>
      </c>
      <c r="D35" s="31">
        <v>91</v>
      </c>
      <c r="E35" s="31">
        <f t="shared" si="6"/>
        <v>-11</v>
      </c>
      <c r="F35" s="32">
        <f t="shared" si="4"/>
        <v>-0.10784313725490197</v>
      </c>
      <c r="G35" s="33">
        <v>4271550</v>
      </c>
      <c r="H35" s="34">
        <v>3722900</v>
      </c>
      <c r="I35" s="34">
        <f t="shared" si="7"/>
        <v>-548650</v>
      </c>
      <c r="J35" s="32">
        <f t="shared" si="5"/>
        <v>-0.12844283690931863</v>
      </c>
    </row>
    <row r="36" spans="1:10" ht="21" customHeight="1">
      <c r="A36" s="35">
        <v>1114117</v>
      </c>
      <c r="B36" s="36" t="s">
        <v>29</v>
      </c>
      <c r="C36" s="30">
        <v>36</v>
      </c>
      <c r="D36" s="31">
        <v>31</v>
      </c>
      <c r="E36" s="31">
        <f t="shared" si="6"/>
        <v>-5</v>
      </c>
      <c r="F36" s="32">
        <f t="shared" si="4"/>
        <v>-0.1388888888888889</v>
      </c>
      <c r="G36" s="33">
        <v>1498850</v>
      </c>
      <c r="H36" s="34">
        <v>1260350</v>
      </c>
      <c r="I36" s="34">
        <f t="shared" si="7"/>
        <v>-238500</v>
      </c>
      <c r="J36" s="32">
        <f t="shared" si="5"/>
        <v>-0.15912199352837175</v>
      </c>
    </row>
    <row r="37" spans="1:10" ht="32.25" customHeight="1">
      <c r="A37" s="35">
        <v>1114118</v>
      </c>
      <c r="B37" s="36" t="s">
        <v>30</v>
      </c>
      <c r="C37" s="30">
        <v>19</v>
      </c>
      <c r="D37" s="31">
        <v>18</v>
      </c>
      <c r="E37" s="31">
        <f t="shared" si="6"/>
        <v>-1</v>
      </c>
      <c r="F37" s="32">
        <f t="shared" si="4"/>
        <v>-5.2631578947368418E-2</v>
      </c>
      <c r="G37" s="33">
        <v>643350</v>
      </c>
      <c r="H37" s="34">
        <v>541450</v>
      </c>
      <c r="I37" s="34">
        <f t="shared" si="7"/>
        <v>-101900</v>
      </c>
      <c r="J37" s="32">
        <f t="shared" si="5"/>
        <v>-0.15838967902385948</v>
      </c>
    </row>
    <row r="38" spans="1:10" ht="24.75" customHeight="1">
      <c r="A38" s="35">
        <v>1114119</v>
      </c>
      <c r="B38" s="36" t="s">
        <v>31</v>
      </c>
      <c r="C38" s="30">
        <v>79</v>
      </c>
      <c r="D38" s="31">
        <v>76</v>
      </c>
      <c r="E38" s="31">
        <f t="shared" si="6"/>
        <v>-3</v>
      </c>
      <c r="F38" s="32">
        <f t="shared" si="4"/>
        <v>-3.7974683544303799E-2</v>
      </c>
      <c r="G38" s="33">
        <v>3150150</v>
      </c>
      <c r="H38" s="34">
        <v>3024700</v>
      </c>
      <c r="I38" s="34">
        <f t="shared" si="7"/>
        <v>-125450</v>
      </c>
      <c r="J38" s="32">
        <f t="shared" si="5"/>
        <v>-3.9823500468231673E-2</v>
      </c>
    </row>
    <row r="39" spans="1:10" ht="16.5" thickBot="1">
      <c r="A39" s="37">
        <v>1114122</v>
      </c>
      <c r="B39" s="38" t="s">
        <v>32</v>
      </c>
      <c r="C39" s="39">
        <v>10</v>
      </c>
      <c r="D39" s="40">
        <v>10</v>
      </c>
      <c r="E39" s="31">
        <f t="shared" si="6"/>
        <v>0</v>
      </c>
      <c r="F39" s="41">
        <f t="shared" si="4"/>
        <v>0</v>
      </c>
      <c r="G39" s="42">
        <v>482350</v>
      </c>
      <c r="H39" s="43">
        <v>482350</v>
      </c>
      <c r="I39" s="34">
        <f t="shared" si="7"/>
        <v>0</v>
      </c>
      <c r="J39" s="41">
        <f t="shared" si="5"/>
        <v>0</v>
      </c>
    </row>
    <row r="40" spans="1:10" ht="26.25" customHeight="1" thickBot="1">
      <c r="A40" s="21">
        <v>1115</v>
      </c>
      <c r="B40" s="22" t="s">
        <v>33</v>
      </c>
      <c r="C40" s="23">
        <f>+C41+C42+C43+C44</f>
        <v>710</v>
      </c>
      <c r="D40" s="24">
        <f>+D41+D42+D43+D44</f>
        <v>665</v>
      </c>
      <c r="E40" s="24">
        <f>+E41+E42+E43+E44</f>
        <v>-45</v>
      </c>
      <c r="F40" s="25">
        <f t="shared" si="4"/>
        <v>-6.3380281690140844E-2</v>
      </c>
      <c r="G40" s="26">
        <f>+G41+G42+G43+G44</f>
        <v>34145150</v>
      </c>
      <c r="H40" s="26">
        <f>+H41+H42+H43+H44</f>
        <v>31949400</v>
      </c>
      <c r="I40" s="27">
        <f>+I41+I42+I43+I44</f>
        <v>-2195750</v>
      </c>
      <c r="J40" s="25">
        <f t="shared" si="5"/>
        <v>-6.4306350975175092E-2</v>
      </c>
    </row>
    <row r="41" spans="1:10">
      <c r="A41" s="28">
        <v>1115111</v>
      </c>
      <c r="B41" s="29" t="s">
        <v>10</v>
      </c>
      <c r="C41" s="30">
        <v>61</v>
      </c>
      <c r="D41" s="31">
        <v>57</v>
      </c>
      <c r="E41" s="31">
        <f>+D41-C41</f>
        <v>-4</v>
      </c>
      <c r="F41" s="32">
        <f t="shared" si="4"/>
        <v>-6.5573770491803282E-2</v>
      </c>
      <c r="G41" s="33">
        <v>3049000</v>
      </c>
      <c r="H41" s="34">
        <v>2825300</v>
      </c>
      <c r="I41" s="34">
        <f>+H41-G41</f>
        <v>-223700</v>
      </c>
      <c r="J41" s="32">
        <f t="shared" si="5"/>
        <v>-7.3368317481141351E-2</v>
      </c>
    </row>
    <row r="42" spans="1:10" ht="27" customHeight="1">
      <c r="A42" s="35">
        <v>1115112</v>
      </c>
      <c r="B42" s="36" t="s">
        <v>11</v>
      </c>
      <c r="C42" s="30">
        <v>630</v>
      </c>
      <c r="D42" s="31">
        <v>590</v>
      </c>
      <c r="E42" s="31">
        <f>+D42-C42</f>
        <v>-40</v>
      </c>
      <c r="F42" s="32">
        <f t="shared" si="4"/>
        <v>-6.3492063492063489E-2</v>
      </c>
      <c r="G42" s="33">
        <v>29986950</v>
      </c>
      <c r="H42" s="34">
        <v>28079400</v>
      </c>
      <c r="I42" s="34">
        <f>+H42-G42</f>
        <v>-1907550</v>
      </c>
      <c r="J42" s="32">
        <f t="shared" si="5"/>
        <v>-6.3612671512107768E-2</v>
      </c>
    </row>
    <row r="43" spans="1:10">
      <c r="A43" s="35">
        <v>1115113</v>
      </c>
      <c r="B43" s="36" t="s">
        <v>34</v>
      </c>
      <c r="C43" s="30">
        <v>1</v>
      </c>
      <c r="D43" s="31">
        <v>1</v>
      </c>
      <c r="E43" s="31">
        <f>+D43-C43</f>
        <v>0</v>
      </c>
      <c r="F43" s="32">
        <f t="shared" si="4"/>
        <v>0</v>
      </c>
      <c r="G43" s="33">
        <v>101900</v>
      </c>
      <c r="H43" s="34">
        <v>101900</v>
      </c>
      <c r="I43" s="34">
        <f>+H43-G43</f>
        <v>0</v>
      </c>
      <c r="J43" s="32">
        <f t="shared" si="5"/>
        <v>0</v>
      </c>
    </row>
    <row r="44" spans="1:10" ht="27.75" customHeight="1" thickBot="1">
      <c r="A44" s="37">
        <v>1115115</v>
      </c>
      <c r="B44" s="38" t="s">
        <v>35</v>
      </c>
      <c r="C44" s="39">
        <v>18</v>
      </c>
      <c r="D44" s="40">
        <v>17</v>
      </c>
      <c r="E44" s="31">
        <f>+D44-C44</f>
        <v>-1</v>
      </c>
      <c r="F44" s="41">
        <f t="shared" si="4"/>
        <v>-5.5555555555555552E-2</v>
      </c>
      <c r="G44" s="42">
        <v>1007300</v>
      </c>
      <c r="H44" s="43">
        <v>942800</v>
      </c>
      <c r="I44" s="34">
        <f>+H44-G44</f>
        <v>-64500</v>
      </c>
      <c r="J44" s="41">
        <f t="shared" si="5"/>
        <v>-6.4032562295244719E-2</v>
      </c>
    </row>
    <row r="45" spans="1:10" ht="24.75" customHeight="1" thickBot="1">
      <c r="A45" s="21">
        <v>1116</v>
      </c>
      <c r="B45" s="22" t="s">
        <v>36</v>
      </c>
      <c r="C45" s="23">
        <f>+C46+C47+C48+C49</f>
        <v>1024</v>
      </c>
      <c r="D45" s="24">
        <f>+D46+D47+D48+D49</f>
        <v>976</v>
      </c>
      <c r="E45" s="24">
        <f>+E46+E47+E48+E49</f>
        <v>-48</v>
      </c>
      <c r="F45" s="25">
        <f t="shared" si="4"/>
        <v>-4.6875E-2</v>
      </c>
      <c r="G45" s="26">
        <f>+G46+G47+G48+G49</f>
        <v>40923150</v>
      </c>
      <c r="H45" s="27">
        <f>+H46+H47+H48+H49</f>
        <v>38579350</v>
      </c>
      <c r="I45" s="27">
        <f>+I46+I47+I48+I49</f>
        <v>-2343800</v>
      </c>
      <c r="J45" s="25">
        <f t="shared" si="5"/>
        <v>-5.7273205997094553E-2</v>
      </c>
    </row>
    <row r="46" spans="1:10">
      <c r="A46" s="28">
        <v>1116111</v>
      </c>
      <c r="B46" s="29" t="s">
        <v>10</v>
      </c>
      <c r="C46" s="30">
        <v>151</v>
      </c>
      <c r="D46" s="31">
        <v>142</v>
      </c>
      <c r="E46" s="31">
        <f>+D46-C46</f>
        <v>-9</v>
      </c>
      <c r="F46" s="32">
        <f t="shared" si="4"/>
        <v>-5.9602649006622516E-2</v>
      </c>
      <c r="G46" s="33">
        <v>6757650</v>
      </c>
      <c r="H46" s="34">
        <v>6352050</v>
      </c>
      <c r="I46" s="34">
        <f>+H46-G46</f>
        <v>-405600</v>
      </c>
      <c r="J46" s="32">
        <f t="shared" si="5"/>
        <v>-6.0020865241615061E-2</v>
      </c>
    </row>
    <row r="47" spans="1:10" ht="33.75" customHeight="1">
      <c r="A47" s="35">
        <v>1116112</v>
      </c>
      <c r="B47" s="36" t="s">
        <v>11</v>
      </c>
      <c r="C47" s="30">
        <v>379</v>
      </c>
      <c r="D47" s="31">
        <v>343</v>
      </c>
      <c r="E47" s="31">
        <f>+D47-C47</f>
        <v>-36</v>
      </c>
      <c r="F47" s="32">
        <f t="shared" si="4"/>
        <v>-9.498680738786279E-2</v>
      </c>
      <c r="G47" s="33">
        <v>17628200</v>
      </c>
      <c r="H47" s="34">
        <v>15723100</v>
      </c>
      <c r="I47" s="34">
        <f>+H47-G47</f>
        <v>-1905100</v>
      </c>
      <c r="J47" s="32">
        <f t="shared" si="5"/>
        <v>-0.10807115871160981</v>
      </c>
    </row>
    <row r="48" spans="1:10" ht="25.5" customHeight="1">
      <c r="A48" s="46">
        <v>1116113</v>
      </c>
      <c r="B48" s="47" t="s">
        <v>37</v>
      </c>
      <c r="C48" s="30">
        <v>93</v>
      </c>
      <c r="D48" s="31">
        <v>90</v>
      </c>
      <c r="E48" s="31">
        <f>+D48-C48</f>
        <v>-3</v>
      </c>
      <c r="F48" s="32">
        <f t="shared" si="4"/>
        <v>-3.2258064516129031E-2</v>
      </c>
      <c r="G48" s="33">
        <v>3140500</v>
      </c>
      <c r="H48" s="34">
        <v>3107400</v>
      </c>
      <c r="I48" s="34">
        <f>+H48-G48</f>
        <v>-33100</v>
      </c>
      <c r="J48" s="32">
        <f t="shared" si="5"/>
        <v>-1.0539722974048718E-2</v>
      </c>
    </row>
    <row r="49" spans="1:10" ht="31.5" customHeight="1" thickBot="1">
      <c r="A49" s="48">
        <v>1116114</v>
      </c>
      <c r="B49" s="47" t="s">
        <v>38</v>
      </c>
      <c r="C49" s="39">
        <v>401</v>
      </c>
      <c r="D49" s="40">
        <v>401</v>
      </c>
      <c r="E49" s="31">
        <f>+D49-C49</f>
        <v>0</v>
      </c>
      <c r="F49" s="41">
        <f t="shared" si="4"/>
        <v>0</v>
      </c>
      <c r="G49" s="42">
        <v>13396800</v>
      </c>
      <c r="H49" s="43">
        <v>13396800</v>
      </c>
      <c r="I49" s="34">
        <f>+H49-G49</f>
        <v>0</v>
      </c>
      <c r="J49" s="41">
        <f t="shared" si="5"/>
        <v>0</v>
      </c>
    </row>
    <row r="50" spans="1:10" ht="26.25" customHeight="1" thickBot="1">
      <c r="A50" s="21">
        <v>1117</v>
      </c>
      <c r="B50" s="49" t="s">
        <v>39</v>
      </c>
      <c r="C50" s="23">
        <f>+C51+C52+C53</f>
        <v>135</v>
      </c>
      <c r="D50" s="24">
        <f>+D51+D52+D53</f>
        <v>148</v>
      </c>
      <c r="E50" s="24">
        <f>+E51+E52+E53</f>
        <v>13</v>
      </c>
      <c r="F50" s="25">
        <f t="shared" si="4"/>
        <v>9.6296296296296297E-2</v>
      </c>
      <c r="G50" s="26">
        <f>+G51+G52+G53</f>
        <v>6425000</v>
      </c>
      <c r="H50" s="27">
        <f>+H51+H52+H53</f>
        <v>6626775</v>
      </c>
      <c r="I50" s="27">
        <f>+I51+I52+I53</f>
        <v>201775</v>
      </c>
      <c r="J50" s="25">
        <f t="shared" si="5"/>
        <v>3.1404669260700388E-2</v>
      </c>
    </row>
    <row r="51" spans="1:10">
      <c r="A51" s="28">
        <v>1117111</v>
      </c>
      <c r="B51" s="29" t="s">
        <v>10</v>
      </c>
      <c r="C51" s="50">
        <v>2</v>
      </c>
      <c r="D51" s="31">
        <v>2</v>
      </c>
      <c r="E51" s="31">
        <f>+D51-C51</f>
        <v>0</v>
      </c>
      <c r="F51" s="32">
        <f t="shared" si="4"/>
        <v>0</v>
      </c>
      <c r="G51" s="33">
        <v>232750</v>
      </c>
      <c r="H51" s="34">
        <v>232750</v>
      </c>
      <c r="I51" s="34">
        <f>+H51-G51</f>
        <v>0</v>
      </c>
      <c r="J51" s="32">
        <f t="shared" si="5"/>
        <v>0</v>
      </c>
    </row>
    <row r="52" spans="1:10" ht="27.75" customHeight="1">
      <c r="A52" s="35">
        <v>1117112</v>
      </c>
      <c r="B52" s="36" t="s">
        <v>11</v>
      </c>
      <c r="C52" s="51">
        <v>108</v>
      </c>
      <c r="D52" s="31">
        <v>112</v>
      </c>
      <c r="E52" s="31">
        <f>+D52-C52</f>
        <v>4</v>
      </c>
      <c r="F52" s="32">
        <f t="shared" si="4"/>
        <v>3.7037037037037035E-2</v>
      </c>
      <c r="G52" s="33">
        <v>5029050</v>
      </c>
      <c r="H52" s="34">
        <v>4995825</v>
      </c>
      <c r="I52" s="34">
        <f>+H52-G52</f>
        <v>-33225</v>
      </c>
      <c r="J52" s="32">
        <f t="shared" si="5"/>
        <v>-6.606615563575626E-3</v>
      </c>
    </row>
    <row r="53" spans="1:10" ht="16.5" thickBot="1">
      <c r="A53" s="37">
        <v>1117113</v>
      </c>
      <c r="B53" s="38" t="s">
        <v>40</v>
      </c>
      <c r="C53" s="51">
        <v>25</v>
      </c>
      <c r="D53" s="40">
        <v>34</v>
      </c>
      <c r="E53" s="31">
        <f>+D53-C53</f>
        <v>9</v>
      </c>
      <c r="F53" s="41">
        <f t="shared" si="4"/>
        <v>0.36</v>
      </c>
      <c r="G53" s="42">
        <v>1163200</v>
      </c>
      <c r="H53" s="43">
        <v>1398200</v>
      </c>
      <c r="I53" s="34">
        <f>+H53-G53</f>
        <v>235000</v>
      </c>
      <c r="J53" s="41">
        <f t="shared" si="5"/>
        <v>0.20202888583218706</v>
      </c>
    </row>
    <row r="54" spans="1:10" ht="16.5" thickBot="1">
      <c r="A54" s="14">
        <v>12</v>
      </c>
      <c r="B54" s="15" t="s">
        <v>41</v>
      </c>
      <c r="C54" s="16">
        <f>+C55+C62+C65+C68+C71+C81+C85</f>
        <v>24561</v>
      </c>
      <c r="D54" s="17">
        <f>+D55+D62+D65+D68+D71+D81+D85</f>
        <v>22882</v>
      </c>
      <c r="E54" s="17">
        <f>+E55+E62+E65+E68+E71+E81+E85</f>
        <v>-1679</v>
      </c>
      <c r="F54" s="18">
        <f t="shared" si="4"/>
        <v>-6.8360408778144213E-2</v>
      </c>
      <c r="G54" s="19">
        <f>+G55+G62+G65+G68+G71+G81+G85</f>
        <v>1089766865.1700001</v>
      </c>
      <c r="H54" s="20">
        <f>+H55+H62+H65+H68+H71+H81+H85</f>
        <v>1013422699</v>
      </c>
      <c r="I54" s="20">
        <f>+I55+I62+I65+I68+I71+I81+I85</f>
        <v>-76344166.170000002</v>
      </c>
      <c r="J54" s="18">
        <f t="shared" si="5"/>
        <v>-7.0055503254900814E-2</v>
      </c>
    </row>
    <row r="55" spans="1:10" ht="36" customHeight="1" thickBot="1">
      <c r="A55" s="21">
        <v>1211</v>
      </c>
      <c r="B55" s="22" t="s">
        <v>42</v>
      </c>
      <c r="C55" s="24">
        <f>+C56+C57+C58+C59+C60+C61</f>
        <v>19614</v>
      </c>
      <c r="D55" s="24">
        <f>+D56+D57+D58+D59+D60+D61</f>
        <v>18071</v>
      </c>
      <c r="E55" s="24">
        <f>+E56+E57+E58+E59+E60+E61</f>
        <v>-1543</v>
      </c>
      <c r="F55" s="25">
        <f t="shared" si="4"/>
        <v>-7.8668298154379521E-2</v>
      </c>
      <c r="G55" s="26">
        <f>+G56+G57+G58+G59+G60+G61</f>
        <v>843001650</v>
      </c>
      <c r="H55" s="26">
        <f>+H56+H57+H58+H59+H60+H61</f>
        <v>771280600</v>
      </c>
      <c r="I55" s="26">
        <f>+I56+I57+I58+I59+I60+I61</f>
        <v>-71721050</v>
      </c>
      <c r="J55" s="25">
        <f t="shared" si="5"/>
        <v>-8.5078184603790519E-2</v>
      </c>
    </row>
    <row r="56" spans="1:10" ht="16.5" thickBot="1">
      <c r="A56" s="361">
        <v>1211111</v>
      </c>
      <c r="B56" s="362" t="s">
        <v>10</v>
      </c>
      <c r="C56" s="363">
        <v>7</v>
      </c>
      <c r="D56" s="364">
        <v>8</v>
      </c>
      <c r="E56" s="364">
        <f t="shared" ref="E56:E61" si="8">+D56-C56</f>
        <v>1</v>
      </c>
      <c r="F56" s="365">
        <f t="shared" si="4"/>
        <v>0.14285714285714285</v>
      </c>
      <c r="G56" s="366">
        <v>335550</v>
      </c>
      <c r="H56" s="367">
        <v>481900</v>
      </c>
      <c r="I56" s="367">
        <f t="shared" ref="I56:I61" si="9">+H56-G56</f>
        <v>146350</v>
      </c>
      <c r="J56" s="365">
        <f t="shared" si="5"/>
        <v>0.43614960512591266</v>
      </c>
    </row>
    <row r="57" spans="1:10" ht="30" customHeight="1">
      <c r="A57" s="368">
        <v>1211112</v>
      </c>
      <c r="B57" s="369" t="s">
        <v>11</v>
      </c>
      <c r="C57" s="370">
        <v>4166</v>
      </c>
      <c r="D57" s="371">
        <v>4091</v>
      </c>
      <c r="E57" s="372">
        <f t="shared" si="8"/>
        <v>-75</v>
      </c>
      <c r="F57" s="373">
        <f t="shared" si="4"/>
        <v>-1.8002880460873741E-2</v>
      </c>
      <c r="G57" s="374">
        <v>151796850</v>
      </c>
      <c r="H57" s="375">
        <v>148287700</v>
      </c>
      <c r="I57" s="375">
        <f t="shared" si="9"/>
        <v>-3509150</v>
      </c>
      <c r="J57" s="373">
        <f t="shared" si="5"/>
        <v>-2.3117409880376305E-2</v>
      </c>
    </row>
    <row r="58" spans="1:10" ht="29.25" customHeight="1">
      <c r="A58" s="35">
        <v>1211117</v>
      </c>
      <c r="B58" s="57" t="s">
        <v>43</v>
      </c>
      <c r="C58" s="52">
        <v>34</v>
      </c>
      <c r="D58" s="53">
        <v>33</v>
      </c>
      <c r="E58" s="31">
        <f t="shared" si="8"/>
        <v>-1</v>
      </c>
      <c r="F58" s="54">
        <f t="shared" si="4"/>
        <v>-2.9411764705882353E-2</v>
      </c>
      <c r="G58" s="55">
        <v>1410350</v>
      </c>
      <c r="H58" s="56">
        <v>1410350</v>
      </c>
      <c r="I58" s="34">
        <f t="shared" si="9"/>
        <v>0</v>
      </c>
      <c r="J58" s="54">
        <f t="shared" si="5"/>
        <v>0</v>
      </c>
    </row>
    <row r="59" spans="1:10" ht="29.25" customHeight="1">
      <c r="A59" s="35">
        <v>1211118</v>
      </c>
      <c r="B59" s="58" t="s">
        <v>44</v>
      </c>
      <c r="C59" s="52">
        <v>0</v>
      </c>
      <c r="D59" s="53">
        <v>1</v>
      </c>
      <c r="E59" s="31">
        <f t="shared" si="8"/>
        <v>1</v>
      </c>
      <c r="F59" s="54" t="s">
        <v>45</v>
      </c>
      <c r="G59" s="55">
        <v>0</v>
      </c>
      <c r="H59" s="59">
        <v>117350</v>
      </c>
      <c r="I59" s="34">
        <f t="shared" si="9"/>
        <v>117350</v>
      </c>
      <c r="J59" s="54" t="s">
        <v>45</v>
      </c>
    </row>
    <row r="60" spans="1:10">
      <c r="A60" s="35">
        <v>1211121</v>
      </c>
      <c r="B60" s="36" t="s">
        <v>46</v>
      </c>
      <c r="C60" s="52">
        <v>38</v>
      </c>
      <c r="D60" s="53">
        <v>30</v>
      </c>
      <c r="E60" s="31">
        <f t="shared" si="8"/>
        <v>-8</v>
      </c>
      <c r="F60" s="54">
        <f t="shared" ref="F60:F105" si="10">+E60/C60</f>
        <v>-0.21052631578947367</v>
      </c>
      <c r="G60" s="55">
        <v>1781850</v>
      </c>
      <c r="H60" s="59">
        <v>1353050</v>
      </c>
      <c r="I60" s="34">
        <f t="shared" si="9"/>
        <v>-428800</v>
      </c>
      <c r="J60" s="54">
        <f t="shared" ref="J60:J114" si="11">+I60/G60</f>
        <v>-0.24064876392513398</v>
      </c>
    </row>
    <row r="61" spans="1:10" ht="15.75" customHeight="1" thickBot="1">
      <c r="A61" s="37">
        <v>1211216</v>
      </c>
      <c r="B61" s="38" t="s">
        <v>47</v>
      </c>
      <c r="C61" s="52">
        <v>15369</v>
      </c>
      <c r="D61" s="53">
        <v>13908</v>
      </c>
      <c r="E61" s="31">
        <f t="shared" si="8"/>
        <v>-1461</v>
      </c>
      <c r="F61" s="54">
        <f t="shared" si="10"/>
        <v>-9.5061487409720868E-2</v>
      </c>
      <c r="G61" s="60">
        <v>687677050</v>
      </c>
      <c r="H61" s="59">
        <v>619630250</v>
      </c>
      <c r="I61" s="34">
        <f t="shared" si="9"/>
        <v>-68046800</v>
      </c>
      <c r="J61" s="54">
        <f t="shared" si="11"/>
        <v>-9.895168087985487E-2</v>
      </c>
    </row>
    <row r="62" spans="1:10" ht="30" customHeight="1" thickBot="1">
      <c r="A62" s="21">
        <v>1212</v>
      </c>
      <c r="B62" s="22" t="s">
        <v>48</v>
      </c>
      <c r="C62" s="23">
        <f>+C63+C64</f>
        <v>75</v>
      </c>
      <c r="D62" s="24">
        <f>+D63+D64</f>
        <v>64</v>
      </c>
      <c r="E62" s="24">
        <f>+E63+E64</f>
        <v>-11</v>
      </c>
      <c r="F62" s="25">
        <f t="shared" si="10"/>
        <v>-0.14666666666666667</v>
      </c>
      <c r="G62" s="26">
        <f>+G63+G64</f>
        <v>3615366.67</v>
      </c>
      <c r="H62" s="27">
        <f>+H63+H64</f>
        <v>3042600</v>
      </c>
      <c r="I62" s="27">
        <f>+I63+I64</f>
        <v>-572766.66999999993</v>
      </c>
      <c r="J62" s="25">
        <f t="shared" si="11"/>
        <v>-0.15842560998107558</v>
      </c>
    </row>
    <row r="63" spans="1:10">
      <c r="A63" s="28">
        <v>1212111</v>
      </c>
      <c r="B63" s="29" t="s">
        <v>10</v>
      </c>
      <c r="C63" s="30">
        <v>11</v>
      </c>
      <c r="D63" s="31">
        <v>11</v>
      </c>
      <c r="E63" s="31">
        <f>+D63-C63</f>
        <v>0</v>
      </c>
      <c r="F63" s="32">
        <f t="shared" si="10"/>
        <v>0</v>
      </c>
      <c r="G63" s="33">
        <v>610600</v>
      </c>
      <c r="H63" s="43">
        <v>610600</v>
      </c>
      <c r="I63" s="34">
        <f>+H63-G63</f>
        <v>0</v>
      </c>
      <c r="J63" s="32">
        <f t="shared" si="11"/>
        <v>0</v>
      </c>
    </row>
    <row r="64" spans="1:10" ht="26.25" customHeight="1" thickBot="1">
      <c r="A64" s="37">
        <v>1212112</v>
      </c>
      <c r="B64" s="38" t="s">
        <v>11</v>
      </c>
      <c r="C64" s="39">
        <v>64</v>
      </c>
      <c r="D64" s="40">
        <v>53</v>
      </c>
      <c r="E64" s="31">
        <f>+D64-C64</f>
        <v>-11</v>
      </c>
      <c r="F64" s="41">
        <f t="shared" si="10"/>
        <v>-0.171875</v>
      </c>
      <c r="G64" s="60">
        <v>3004766.67</v>
      </c>
      <c r="H64" s="59">
        <v>2432000</v>
      </c>
      <c r="I64" s="34">
        <f>+H64-G64</f>
        <v>-572766.66999999993</v>
      </c>
      <c r="J64" s="41">
        <f t="shared" si="11"/>
        <v>-0.19061935015406703</v>
      </c>
    </row>
    <row r="65" spans="1:10" ht="30" customHeight="1" thickBot="1">
      <c r="A65" s="21">
        <v>1213</v>
      </c>
      <c r="B65" s="22" t="s">
        <v>49</v>
      </c>
      <c r="C65" s="23">
        <f>+C66+C67</f>
        <v>524</v>
      </c>
      <c r="D65" s="24">
        <f>+D66+D67</f>
        <v>504</v>
      </c>
      <c r="E65" s="24">
        <f>+E66+E67</f>
        <v>-20</v>
      </c>
      <c r="F65" s="25">
        <f t="shared" si="10"/>
        <v>-3.8167938931297711E-2</v>
      </c>
      <c r="G65" s="26">
        <f>+G66+G67</f>
        <v>28567150</v>
      </c>
      <c r="H65" s="27">
        <f>+H66+H67</f>
        <v>27843850</v>
      </c>
      <c r="I65" s="27">
        <f>+I66+I67</f>
        <v>-723300</v>
      </c>
      <c r="J65" s="25">
        <f t="shared" si="11"/>
        <v>-2.5319291563911696E-2</v>
      </c>
    </row>
    <row r="66" spans="1:10">
      <c r="A66" s="28">
        <v>1213111</v>
      </c>
      <c r="B66" s="29" t="s">
        <v>10</v>
      </c>
      <c r="C66" s="39">
        <v>238</v>
      </c>
      <c r="D66" s="40">
        <v>227</v>
      </c>
      <c r="E66" s="31">
        <f>+D66-C66</f>
        <v>-11</v>
      </c>
      <c r="F66" s="41">
        <f t="shared" si="10"/>
        <v>-4.6218487394957986E-2</v>
      </c>
      <c r="G66" s="42">
        <v>13688150</v>
      </c>
      <c r="H66" s="34">
        <v>13263400</v>
      </c>
      <c r="I66" s="34">
        <f>+H66-G66</f>
        <v>-424750</v>
      </c>
      <c r="J66" s="41">
        <f t="shared" si="11"/>
        <v>-3.1030489876279849E-2</v>
      </c>
    </row>
    <row r="67" spans="1:10" ht="32.25" customHeight="1" thickBot="1">
      <c r="A67" s="37">
        <v>1213112</v>
      </c>
      <c r="B67" s="38" t="s">
        <v>11</v>
      </c>
      <c r="C67" s="52">
        <v>286</v>
      </c>
      <c r="D67" s="53">
        <v>277</v>
      </c>
      <c r="E67" s="31">
        <f>+D67-C67</f>
        <v>-9</v>
      </c>
      <c r="F67" s="54">
        <f t="shared" si="10"/>
        <v>-3.1468531468531472E-2</v>
      </c>
      <c r="G67" s="60">
        <v>14879000</v>
      </c>
      <c r="H67" s="59">
        <v>14580450</v>
      </c>
      <c r="I67" s="34">
        <f>+H67-G67</f>
        <v>-298550</v>
      </c>
      <c r="J67" s="54">
        <f t="shared" si="11"/>
        <v>-2.0065192553262987E-2</v>
      </c>
    </row>
    <row r="68" spans="1:10" ht="21" customHeight="1" thickBot="1">
      <c r="A68" s="21">
        <v>1214</v>
      </c>
      <c r="B68" s="22" t="s">
        <v>50</v>
      </c>
      <c r="C68" s="23">
        <f>+C69+C70</f>
        <v>105</v>
      </c>
      <c r="D68" s="24">
        <f>+D69+D70</f>
        <v>105</v>
      </c>
      <c r="E68" s="24">
        <f>+E69+E70</f>
        <v>0</v>
      </c>
      <c r="F68" s="25">
        <f t="shared" si="10"/>
        <v>0</v>
      </c>
      <c r="G68" s="26">
        <f>+G69+G70</f>
        <v>6036550</v>
      </c>
      <c r="H68" s="27">
        <f>+H69+H70</f>
        <v>6121700</v>
      </c>
      <c r="I68" s="27">
        <f>+I69+I70</f>
        <v>85150</v>
      </c>
      <c r="J68" s="25">
        <f t="shared" si="11"/>
        <v>1.4105739205340799E-2</v>
      </c>
    </row>
    <row r="69" spans="1:10">
      <c r="A69" s="28">
        <v>1214111</v>
      </c>
      <c r="B69" s="29" t="s">
        <v>51</v>
      </c>
      <c r="C69" s="30">
        <v>21</v>
      </c>
      <c r="D69" s="31">
        <v>22</v>
      </c>
      <c r="E69" s="31">
        <f>+D69-C69</f>
        <v>1</v>
      </c>
      <c r="F69" s="41">
        <f t="shared" si="10"/>
        <v>4.7619047619047616E-2</v>
      </c>
      <c r="G69" s="42">
        <v>2640650</v>
      </c>
      <c r="H69" s="34">
        <v>2787000</v>
      </c>
      <c r="I69" s="34">
        <f>+H69-G69</f>
        <v>146350</v>
      </c>
      <c r="J69" s="41">
        <f t="shared" si="11"/>
        <v>5.5421960502149092E-2</v>
      </c>
    </row>
    <row r="70" spans="1:10" ht="16.5" thickBot="1">
      <c r="A70" s="37">
        <v>1214112</v>
      </c>
      <c r="B70" s="38" t="s">
        <v>52</v>
      </c>
      <c r="C70" s="52">
        <v>84</v>
      </c>
      <c r="D70" s="53">
        <v>83</v>
      </c>
      <c r="E70" s="31">
        <f>+D70-C70</f>
        <v>-1</v>
      </c>
      <c r="F70" s="54">
        <f t="shared" si="10"/>
        <v>-1.1904761904761904E-2</v>
      </c>
      <c r="G70" s="60">
        <v>3395900</v>
      </c>
      <c r="H70" s="59">
        <v>3334700</v>
      </c>
      <c r="I70" s="34">
        <f>+H70-G70</f>
        <v>-61200</v>
      </c>
      <c r="J70" s="54">
        <f t="shared" si="11"/>
        <v>-1.8021732088695192E-2</v>
      </c>
    </row>
    <row r="71" spans="1:10" ht="18.75" customHeight="1" thickBot="1">
      <c r="A71" s="21">
        <v>1215</v>
      </c>
      <c r="B71" s="22" t="s">
        <v>53</v>
      </c>
      <c r="C71" s="23">
        <f>+C72+C73+C74+C75+C76+C77+C78+C79+C80</f>
        <v>746</v>
      </c>
      <c r="D71" s="24">
        <f>+D72+D73+D74+D75+D76+D77+D78+D79+D80</f>
        <v>710</v>
      </c>
      <c r="E71" s="24">
        <f>+E72+E73+E74+E75+E76+E77+E78+E79+E80</f>
        <v>-36</v>
      </c>
      <c r="F71" s="25">
        <f t="shared" si="10"/>
        <v>-4.8257372654155493E-2</v>
      </c>
      <c r="G71" s="26">
        <f>+G72+G73+G74+G75+G76+G77+G78+G79+G80</f>
        <v>36076349</v>
      </c>
      <c r="H71" s="27">
        <f>+H72+H73+H74+H75+H76+H77+H78+H79+H80</f>
        <v>35359599.5</v>
      </c>
      <c r="I71" s="27">
        <f>+I72+I73+I74+I75+I76+I77+I78+I79+I80</f>
        <v>-716749.5</v>
      </c>
      <c r="J71" s="25">
        <f t="shared" si="11"/>
        <v>-1.9867573073982625E-2</v>
      </c>
    </row>
    <row r="72" spans="1:10">
      <c r="A72" s="28">
        <v>1215111</v>
      </c>
      <c r="B72" s="29" t="s">
        <v>54</v>
      </c>
      <c r="C72" s="30">
        <v>29</v>
      </c>
      <c r="D72" s="31">
        <v>30</v>
      </c>
      <c r="E72" s="31">
        <f t="shared" ref="E72:E80" si="12">+D72-C72</f>
        <v>1</v>
      </c>
      <c r="F72" s="32">
        <f t="shared" si="10"/>
        <v>3.4482758620689655E-2</v>
      </c>
      <c r="G72" s="33">
        <v>1593700</v>
      </c>
      <c r="H72" s="34">
        <v>1975000</v>
      </c>
      <c r="I72" s="34">
        <f t="shared" ref="I72:I80" si="13">+H72-G72</f>
        <v>381300</v>
      </c>
      <c r="J72" s="32">
        <f t="shared" si="11"/>
        <v>0.2392545648490933</v>
      </c>
    </row>
    <row r="73" spans="1:10">
      <c r="A73" s="35">
        <v>1215112</v>
      </c>
      <c r="B73" s="36" t="s">
        <v>52</v>
      </c>
      <c r="C73" s="61">
        <v>525</v>
      </c>
      <c r="D73" s="62">
        <v>469</v>
      </c>
      <c r="E73" s="31">
        <f t="shared" si="12"/>
        <v>-56</v>
      </c>
      <c r="F73" s="63">
        <f t="shared" si="10"/>
        <v>-0.10666666666666667</v>
      </c>
      <c r="G73" s="55">
        <v>23398250</v>
      </c>
      <c r="H73" s="56">
        <v>21189500</v>
      </c>
      <c r="I73" s="34">
        <f t="shared" si="13"/>
        <v>-2208750</v>
      </c>
      <c r="J73" s="63">
        <f t="shared" si="11"/>
        <v>-9.4398085326894102E-2</v>
      </c>
    </row>
    <row r="74" spans="1:10" ht="29.25" customHeight="1">
      <c r="A74" s="46">
        <v>1215116</v>
      </c>
      <c r="B74" s="57" t="s">
        <v>55</v>
      </c>
      <c r="C74" s="30">
        <v>15</v>
      </c>
      <c r="D74" s="31">
        <v>20</v>
      </c>
      <c r="E74" s="31">
        <f t="shared" si="12"/>
        <v>5</v>
      </c>
      <c r="F74" s="32">
        <f t="shared" si="10"/>
        <v>0.33333333333333331</v>
      </c>
      <c r="G74" s="33">
        <v>1446450</v>
      </c>
      <c r="H74" s="34">
        <v>1688850</v>
      </c>
      <c r="I74" s="34">
        <f t="shared" si="13"/>
        <v>242400</v>
      </c>
      <c r="J74" s="32">
        <f t="shared" si="11"/>
        <v>0.16758270247848181</v>
      </c>
    </row>
    <row r="75" spans="1:10" ht="33" customHeight="1">
      <c r="A75" s="46">
        <v>1215117</v>
      </c>
      <c r="B75" s="57" t="s">
        <v>56</v>
      </c>
      <c r="C75" s="30">
        <v>46</v>
      </c>
      <c r="D75" s="31">
        <v>44</v>
      </c>
      <c r="E75" s="31">
        <f t="shared" si="12"/>
        <v>-2</v>
      </c>
      <c r="F75" s="32">
        <f t="shared" si="10"/>
        <v>-4.3478260869565216E-2</v>
      </c>
      <c r="G75" s="33">
        <v>2615850</v>
      </c>
      <c r="H75" s="34">
        <v>2467450</v>
      </c>
      <c r="I75" s="34">
        <f t="shared" si="13"/>
        <v>-148400</v>
      </c>
      <c r="J75" s="32">
        <f t="shared" si="11"/>
        <v>-5.6731081675172504E-2</v>
      </c>
    </row>
    <row r="76" spans="1:10" ht="27" customHeight="1">
      <c r="A76" s="46">
        <v>1215118</v>
      </c>
      <c r="B76" s="47" t="s">
        <v>57</v>
      </c>
      <c r="C76" s="61">
        <v>13</v>
      </c>
      <c r="D76" s="62">
        <v>12</v>
      </c>
      <c r="E76" s="31">
        <f t="shared" si="12"/>
        <v>-1</v>
      </c>
      <c r="F76" s="63">
        <f t="shared" si="10"/>
        <v>-7.6923076923076927E-2</v>
      </c>
      <c r="G76" s="55">
        <v>391250</v>
      </c>
      <c r="H76" s="56">
        <v>362550</v>
      </c>
      <c r="I76" s="34">
        <f t="shared" si="13"/>
        <v>-28700</v>
      </c>
      <c r="J76" s="63">
        <f t="shared" si="11"/>
        <v>-7.3354632587859431E-2</v>
      </c>
    </row>
    <row r="77" spans="1:10" ht="30.75" customHeight="1">
      <c r="A77" s="46">
        <v>1215119</v>
      </c>
      <c r="B77" s="58" t="s">
        <v>58</v>
      </c>
      <c r="C77" s="30">
        <v>69</v>
      </c>
      <c r="D77" s="31">
        <v>89</v>
      </c>
      <c r="E77" s="31">
        <f t="shared" si="12"/>
        <v>20</v>
      </c>
      <c r="F77" s="32">
        <f t="shared" si="10"/>
        <v>0.28985507246376813</v>
      </c>
      <c r="G77" s="33">
        <v>4802449</v>
      </c>
      <c r="H77" s="34">
        <v>5926099.5</v>
      </c>
      <c r="I77" s="34">
        <f t="shared" si="13"/>
        <v>1123650.5</v>
      </c>
      <c r="J77" s="32">
        <f t="shared" si="11"/>
        <v>0.23397447843798028</v>
      </c>
    </row>
    <row r="78" spans="1:10" ht="21" customHeight="1">
      <c r="A78" s="64">
        <v>1215122</v>
      </c>
      <c r="B78" s="57" t="s">
        <v>59</v>
      </c>
      <c r="C78" s="61">
        <v>16</v>
      </c>
      <c r="D78" s="62">
        <v>15</v>
      </c>
      <c r="E78" s="31">
        <f t="shared" si="12"/>
        <v>-1</v>
      </c>
      <c r="F78" s="63">
        <f t="shared" si="10"/>
        <v>-6.25E-2</v>
      </c>
      <c r="G78" s="55">
        <v>639800</v>
      </c>
      <c r="H78" s="56">
        <v>613950</v>
      </c>
      <c r="I78" s="34">
        <f t="shared" si="13"/>
        <v>-25850</v>
      </c>
      <c r="J78" s="63">
        <f t="shared" si="11"/>
        <v>-4.0403251015942485E-2</v>
      </c>
    </row>
    <row r="79" spans="1:10" ht="15" customHeight="1">
      <c r="A79" s="35">
        <v>1215214</v>
      </c>
      <c r="B79" s="36" t="s">
        <v>60</v>
      </c>
      <c r="C79" s="30">
        <v>14</v>
      </c>
      <c r="D79" s="31">
        <v>14</v>
      </c>
      <c r="E79" s="31">
        <f t="shared" si="12"/>
        <v>0</v>
      </c>
      <c r="F79" s="32">
        <f t="shared" si="10"/>
        <v>0</v>
      </c>
      <c r="G79" s="33">
        <v>493950</v>
      </c>
      <c r="H79" s="34">
        <v>493950</v>
      </c>
      <c r="I79" s="34">
        <f t="shared" si="13"/>
        <v>0</v>
      </c>
      <c r="J79" s="32">
        <f t="shared" si="11"/>
        <v>0</v>
      </c>
    </row>
    <row r="80" spans="1:10" ht="29.25" customHeight="1" thickBot="1">
      <c r="A80" s="37">
        <v>1215220</v>
      </c>
      <c r="B80" s="38" t="s">
        <v>61</v>
      </c>
      <c r="C80" s="52">
        <v>19</v>
      </c>
      <c r="D80" s="53">
        <v>17</v>
      </c>
      <c r="E80" s="31">
        <f t="shared" si="12"/>
        <v>-2</v>
      </c>
      <c r="F80" s="54">
        <f t="shared" si="10"/>
        <v>-0.10526315789473684</v>
      </c>
      <c r="G80" s="60">
        <v>694650</v>
      </c>
      <c r="H80" s="59">
        <v>642250</v>
      </c>
      <c r="I80" s="34">
        <f t="shared" si="13"/>
        <v>-52400</v>
      </c>
      <c r="J80" s="54">
        <f t="shared" si="11"/>
        <v>-7.5433671633196572E-2</v>
      </c>
    </row>
    <row r="81" spans="1:10" ht="36" customHeight="1" thickBot="1">
      <c r="A81" s="21">
        <v>1216</v>
      </c>
      <c r="B81" s="22" t="s">
        <v>62</v>
      </c>
      <c r="C81" s="23">
        <f>+C82+C83+C84</f>
        <v>2379</v>
      </c>
      <c r="D81" s="24">
        <f>+D82+D83+D84</f>
        <v>2395</v>
      </c>
      <c r="E81" s="24">
        <f>+E82+E83+E84</f>
        <v>16</v>
      </c>
      <c r="F81" s="25">
        <f t="shared" si="10"/>
        <v>6.7255149222362337E-3</v>
      </c>
      <c r="G81" s="26">
        <f>+G82+G83+G84</f>
        <v>128019400</v>
      </c>
      <c r="H81" s="27">
        <f>+H82+H83+H84</f>
        <v>128704500</v>
      </c>
      <c r="I81" s="27">
        <f>+I82+I83+I84</f>
        <v>685100</v>
      </c>
      <c r="J81" s="25">
        <f t="shared" si="11"/>
        <v>5.3515326583314718E-3</v>
      </c>
    </row>
    <row r="82" spans="1:10" ht="16.5" thickBot="1">
      <c r="A82" s="361">
        <v>1216111</v>
      </c>
      <c r="B82" s="376" t="s">
        <v>10</v>
      </c>
      <c r="C82" s="363">
        <v>21</v>
      </c>
      <c r="D82" s="364">
        <v>23</v>
      </c>
      <c r="E82" s="364">
        <f>+D82-C82</f>
        <v>2</v>
      </c>
      <c r="F82" s="365">
        <f t="shared" si="10"/>
        <v>9.5238095238095233E-2</v>
      </c>
      <c r="G82" s="366">
        <v>1001600</v>
      </c>
      <c r="H82" s="367">
        <v>1265300</v>
      </c>
      <c r="I82" s="367">
        <f>+H82-G82</f>
        <v>263700</v>
      </c>
      <c r="J82" s="365">
        <f t="shared" si="11"/>
        <v>0.26327875399361023</v>
      </c>
    </row>
    <row r="83" spans="1:10" ht="28.5" customHeight="1">
      <c r="A83" s="368">
        <v>1216112</v>
      </c>
      <c r="B83" s="369" t="s">
        <v>11</v>
      </c>
      <c r="C83" s="378">
        <v>2357</v>
      </c>
      <c r="D83" s="372">
        <v>2371</v>
      </c>
      <c r="E83" s="372">
        <f>+D83-C83</f>
        <v>14</v>
      </c>
      <c r="F83" s="379">
        <f t="shared" si="10"/>
        <v>5.9397539244802717E-3</v>
      </c>
      <c r="G83" s="374">
        <v>126915900</v>
      </c>
      <c r="H83" s="375">
        <v>127337300</v>
      </c>
      <c r="I83" s="375">
        <f>+H83-G83</f>
        <v>421400</v>
      </c>
      <c r="J83" s="379">
        <f t="shared" si="11"/>
        <v>3.3203089605006149E-3</v>
      </c>
    </row>
    <row r="84" spans="1:10" ht="33" customHeight="1" thickBot="1">
      <c r="A84" s="37">
        <v>1216118</v>
      </c>
      <c r="B84" s="38" t="s">
        <v>63</v>
      </c>
      <c r="C84" s="52">
        <v>1</v>
      </c>
      <c r="D84" s="53">
        <v>1</v>
      </c>
      <c r="E84" s="31">
        <f>+D84-C84</f>
        <v>0</v>
      </c>
      <c r="F84" s="54">
        <f t="shared" si="10"/>
        <v>0</v>
      </c>
      <c r="G84" s="60">
        <v>101900</v>
      </c>
      <c r="H84" s="59">
        <v>101900</v>
      </c>
      <c r="I84" s="34">
        <f>+H84-G84</f>
        <v>0</v>
      </c>
      <c r="J84" s="54">
        <f t="shared" si="11"/>
        <v>0</v>
      </c>
    </row>
    <row r="85" spans="1:10" ht="26.25" customHeight="1" thickBot="1">
      <c r="A85" s="21">
        <v>1217</v>
      </c>
      <c r="B85" s="22" t="s">
        <v>64</v>
      </c>
      <c r="C85" s="23">
        <f>+C86+C87+C88</f>
        <v>1118</v>
      </c>
      <c r="D85" s="24">
        <f>+D86+D87+D88</f>
        <v>1033</v>
      </c>
      <c r="E85" s="24">
        <f>+E86+E87+E88</f>
        <v>-85</v>
      </c>
      <c r="F85" s="25">
        <f t="shared" si="10"/>
        <v>-7.6028622540250446E-2</v>
      </c>
      <c r="G85" s="26">
        <f>+G86+G87+G88</f>
        <v>44450399.5</v>
      </c>
      <c r="H85" s="27">
        <f>+H86+H87+H88</f>
        <v>41069849.5</v>
      </c>
      <c r="I85" s="27">
        <f>+I86+I87+I88</f>
        <v>-3380550</v>
      </c>
      <c r="J85" s="25">
        <f t="shared" si="11"/>
        <v>-7.6052184862815467E-2</v>
      </c>
    </row>
    <row r="86" spans="1:10">
      <c r="A86" s="28">
        <v>1217111</v>
      </c>
      <c r="B86" s="29" t="s">
        <v>10</v>
      </c>
      <c r="C86" s="30">
        <v>67</v>
      </c>
      <c r="D86" s="31">
        <v>58</v>
      </c>
      <c r="E86" s="31">
        <f>+D86-C86</f>
        <v>-9</v>
      </c>
      <c r="F86" s="32">
        <f t="shared" si="10"/>
        <v>-0.13432835820895522</v>
      </c>
      <c r="G86" s="33">
        <v>2967900</v>
      </c>
      <c r="H86" s="34">
        <v>2612950</v>
      </c>
      <c r="I86" s="34">
        <f>+H86-G86</f>
        <v>-354950</v>
      </c>
      <c r="J86" s="32">
        <f t="shared" si="11"/>
        <v>-0.11959634758583511</v>
      </c>
    </row>
    <row r="87" spans="1:10">
      <c r="A87" s="35">
        <v>1217112</v>
      </c>
      <c r="B87" s="36" t="s">
        <v>65</v>
      </c>
      <c r="C87" s="61">
        <v>171</v>
      </c>
      <c r="D87" s="62">
        <v>156</v>
      </c>
      <c r="E87" s="31">
        <f>+D87-C87</f>
        <v>-15</v>
      </c>
      <c r="F87" s="63">
        <f t="shared" si="10"/>
        <v>-8.771929824561403E-2</v>
      </c>
      <c r="G87" s="55">
        <v>7482150</v>
      </c>
      <c r="H87" s="56">
        <v>6845850</v>
      </c>
      <c r="I87" s="34">
        <f>+H87-G87</f>
        <v>-636300</v>
      </c>
      <c r="J87" s="63">
        <f t="shared" si="11"/>
        <v>-8.5042400914175739E-2</v>
      </c>
    </row>
    <row r="88" spans="1:10" ht="18.75" customHeight="1" thickBot="1">
      <c r="A88" s="37">
        <v>1217113</v>
      </c>
      <c r="B88" s="66" t="s">
        <v>66</v>
      </c>
      <c r="C88" s="52">
        <v>880</v>
      </c>
      <c r="D88" s="53">
        <v>819</v>
      </c>
      <c r="E88" s="31">
        <f>+D88-C88</f>
        <v>-61</v>
      </c>
      <c r="F88" s="54">
        <f t="shared" si="10"/>
        <v>-6.931818181818182E-2</v>
      </c>
      <c r="G88" s="60">
        <v>34000349.5</v>
      </c>
      <c r="H88" s="59">
        <v>31611049.5</v>
      </c>
      <c r="I88" s="34">
        <f>+H88-G88</f>
        <v>-2389300</v>
      </c>
      <c r="J88" s="54">
        <f t="shared" si="11"/>
        <v>-7.0272807048645192E-2</v>
      </c>
    </row>
    <row r="89" spans="1:10" ht="16.5" thickBot="1">
      <c r="A89" s="67">
        <v>13</v>
      </c>
      <c r="B89" s="15" t="s">
        <v>67</v>
      </c>
      <c r="C89" s="16">
        <f>+C90+C96+C103+C107+C110</f>
        <v>61646</v>
      </c>
      <c r="D89" s="17">
        <f>+D90+D96+D103+D107+D110</f>
        <v>58430</v>
      </c>
      <c r="E89" s="17">
        <f>+E90+E96+E103+E107+E110</f>
        <v>-3216</v>
      </c>
      <c r="F89" s="18">
        <f t="shared" si="10"/>
        <v>-5.2168834960905817E-2</v>
      </c>
      <c r="G89" s="19">
        <f>+G90+G96+G103+G107+G110</f>
        <v>1937081531</v>
      </c>
      <c r="H89" s="20">
        <f>+H90+H96+H103+H107+H110</f>
        <v>1829468406</v>
      </c>
      <c r="I89" s="20">
        <f>+I90+I96+I103+I107+I110</f>
        <v>-107613125</v>
      </c>
      <c r="J89" s="18">
        <f t="shared" si="11"/>
        <v>-5.555425689513737E-2</v>
      </c>
    </row>
    <row r="90" spans="1:10" ht="42.75" customHeight="1" thickBot="1">
      <c r="A90" s="21">
        <v>1311</v>
      </c>
      <c r="B90" s="22" t="s">
        <v>68</v>
      </c>
      <c r="C90" s="23">
        <f>+C91+C92+C93+C94+C95</f>
        <v>47194</v>
      </c>
      <c r="D90" s="24">
        <f>+D91+D92+D93+D94+D95</f>
        <v>45281</v>
      </c>
      <c r="E90" s="24">
        <f>+E91+E92+E93+E94+E95</f>
        <v>-1913</v>
      </c>
      <c r="F90" s="25">
        <f t="shared" si="10"/>
        <v>-4.0534813747510279E-2</v>
      </c>
      <c r="G90" s="26">
        <f>+G91+G92+G93+G94+G95</f>
        <v>1429047700</v>
      </c>
      <c r="H90" s="27">
        <f>+H91+H92+H93+H94+H95</f>
        <v>1369312375</v>
      </c>
      <c r="I90" s="27">
        <f>+I91+I92+I93+I94+I95</f>
        <v>-59735325</v>
      </c>
      <c r="J90" s="25">
        <f t="shared" si="11"/>
        <v>-4.180079153411044E-2</v>
      </c>
    </row>
    <row r="91" spans="1:10">
      <c r="A91" s="28">
        <v>1311111</v>
      </c>
      <c r="B91" s="29" t="s">
        <v>10</v>
      </c>
      <c r="C91" s="30">
        <v>61</v>
      </c>
      <c r="D91" s="31">
        <v>50</v>
      </c>
      <c r="E91" s="31">
        <f>+D91-C91</f>
        <v>-11</v>
      </c>
      <c r="F91" s="32">
        <f t="shared" si="10"/>
        <v>-0.18032786885245902</v>
      </c>
      <c r="G91" s="33">
        <v>2582200</v>
      </c>
      <c r="H91" s="34">
        <v>2022350</v>
      </c>
      <c r="I91" s="34">
        <f>+H91-G91</f>
        <v>-559850</v>
      </c>
      <c r="J91" s="32">
        <f t="shared" si="11"/>
        <v>-0.21681124622414996</v>
      </c>
    </row>
    <row r="92" spans="1:10" ht="27.75" customHeight="1">
      <c r="A92" s="35">
        <v>1311112</v>
      </c>
      <c r="B92" s="36" t="s">
        <v>11</v>
      </c>
      <c r="C92" s="61">
        <v>45993</v>
      </c>
      <c r="D92" s="62">
        <v>44143</v>
      </c>
      <c r="E92" s="31">
        <f>+D92-C92</f>
        <v>-1850</v>
      </c>
      <c r="F92" s="63">
        <f t="shared" si="10"/>
        <v>-4.0223512273606855E-2</v>
      </c>
      <c r="G92" s="55">
        <v>1383340900</v>
      </c>
      <c r="H92" s="56">
        <v>1325984675</v>
      </c>
      <c r="I92" s="34">
        <f>+H92-G92</f>
        <v>-57356225</v>
      </c>
      <c r="J92" s="63">
        <f t="shared" si="11"/>
        <v>-4.1462104532584844E-2</v>
      </c>
    </row>
    <row r="93" spans="1:10" ht="36" customHeight="1">
      <c r="A93" s="35">
        <v>1311115</v>
      </c>
      <c r="B93" s="36" t="s">
        <v>69</v>
      </c>
      <c r="C93" s="61">
        <v>25</v>
      </c>
      <c r="D93" s="62">
        <v>25</v>
      </c>
      <c r="E93" s="31">
        <f>+D93-C93</f>
        <v>0</v>
      </c>
      <c r="F93" s="63">
        <f t="shared" si="10"/>
        <v>0</v>
      </c>
      <c r="G93" s="55">
        <v>1209600</v>
      </c>
      <c r="H93" s="56">
        <v>1209600</v>
      </c>
      <c r="I93" s="34">
        <f>+H93-G93</f>
        <v>0</v>
      </c>
      <c r="J93" s="63">
        <f t="shared" si="11"/>
        <v>0</v>
      </c>
    </row>
    <row r="94" spans="1:10" ht="41.25" customHeight="1">
      <c r="A94" s="35">
        <v>1311117</v>
      </c>
      <c r="B94" s="36" t="s">
        <v>70</v>
      </c>
      <c r="C94" s="61">
        <v>1103</v>
      </c>
      <c r="D94" s="62">
        <v>1050</v>
      </c>
      <c r="E94" s="31">
        <f>+D94-C94</f>
        <v>-53</v>
      </c>
      <c r="F94" s="63">
        <f t="shared" si="10"/>
        <v>-4.805077062556664E-2</v>
      </c>
      <c r="G94" s="55">
        <v>41187200</v>
      </c>
      <c r="H94" s="56">
        <v>39286450</v>
      </c>
      <c r="I94" s="34">
        <f>+H94-G94</f>
        <v>-1900750</v>
      </c>
      <c r="J94" s="63">
        <f t="shared" si="11"/>
        <v>-4.614904630564836E-2</v>
      </c>
    </row>
    <row r="95" spans="1:10" ht="27" customHeight="1" thickBot="1">
      <c r="A95" s="37">
        <v>1311118</v>
      </c>
      <c r="B95" s="38" t="s">
        <v>71</v>
      </c>
      <c r="C95" s="52">
        <v>12</v>
      </c>
      <c r="D95" s="53">
        <v>13</v>
      </c>
      <c r="E95" s="31">
        <f>+D95-C95</f>
        <v>1</v>
      </c>
      <c r="F95" s="54">
        <f t="shared" si="10"/>
        <v>8.3333333333333329E-2</v>
      </c>
      <c r="G95" s="60">
        <v>727800</v>
      </c>
      <c r="H95" s="59">
        <v>809300</v>
      </c>
      <c r="I95" s="34">
        <f>+H95-G95</f>
        <v>81500</v>
      </c>
      <c r="J95" s="54">
        <f t="shared" si="11"/>
        <v>0.11198131354767793</v>
      </c>
    </row>
    <row r="96" spans="1:10" ht="31.5" customHeight="1" thickBot="1">
      <c r="A96" s="21">
        <v>1312</v>
      </c>
      <c r="B96" s="22" t="s">
        <v>72</v>
      </c>
      <c r="C96" s="23">
        <f>+C97+C98++C99+C100++++C101+C102</f>
        <v>1947</v>
      </c>
      <c r="D96" s="24">
        <f>+D97+D98++D99+D100++++D101+D102</f>
        <v>1623</v>
      </c>
      <c r="E96" s="24">
        <f>+E97+E98++E99+E100++++E101+E102</f>
        <v>-324</v>
      </c>
      <c r="F96" s="25">
        <f t="shared" si="10"/>
        <v>-0.16640986132511557</v>
      </c>
      <c r="G96" s="26">
        <f>+G97+G98++G99+G100++++G101+G102</f>
        <v>78439850</v>
      </c>
      <c r="H96" s="27">
        <f>+H97+H98++H99+H100++++H101+H102</f>
        <v>65691750</v>
      </c>
      <c r="I96" s="27">
        <f>+I97+I98++I99+I100++++I101+I102</f>
        <v>-12748100</v>
      </c>
      <c r="J96" s="25">
        <f t="shared" si="11"/>
        <v>-0.16252070854291537</v>
      </c>
    </row>
    <row r="97" spans="1:10" ht="17.25" customHeight="1">
      <c r="A97" s="28">
        <v>1312111</v>
      </c>
      <c r="B97" s="29" t="s">
        <v>10</v>
      </c>
      <c r="C97" s="30">
        <v>217</v>
      </c>
      <c r="D97" s="31">
        <v>188</v>
      </c>
      <c r="E97" s="31">
        <f t="shared" ref="E97:E102" si="14">+D97-C97</f>
        <v>-29</v>
      </c>
      <c r="F97" s="32">
        <f t="shared" si="10"/>
        <v>-0.13364055299539171</v>
      </c>
      <c r="G97" s="33">
        <v>8495300</v>
      </c>
      <c r="H97" s="34">
        <v>7275900</v>
      </c>
      <c r="I97" s="34">
        <f t="shared" ref="I97:I102" si="15">+H97-G97</f>
        <v>-1219400</v>
      </c>
      <c r="J97" s="32">
        <f t="shared" si="11"/>
        <v>-0.14353819170600216</v>
      </c>
    </row>
    <row r="98" spans="1:10" ht="29.25" customHeight="1">
      <c r="A98" s="35">
        <v>1312112</v>
      </c>
      <c r="B98" s="36" t="s">
        <v>11</v>
      </c>
      <c r="C98" s="61">
        <v>1230</v>
      </c>
      <c r="D98" s="62">
        <v>1044</v>
      </c>
      <c r="E98" s="31">
        <f t="shared" si="14"/>
        <v>-186</v>
      </c>
      <c r="F98" s="63">
        <f t="shared" si="10"/>
        <v>-0.15121951219512195</v>
      </c>
      <c r="G98" s="55">
        <v>50387150</v>
      </c>
      <c r="H98" s="56">
        <v>43117450</v>
      </c>
      <c r="I98" s="34">
        <f t="shared" si="15"/>
        <v>-7269700</v>
      </c>
      <c r="J98" s="63">
        <f t="shared" si="11"/>
        <v>-0.14427686424018824</v>
      </c>
    </row>
    <row r="99" spans="1:10" ht="30" customHeight="1">
      <c r="A99" s="35">
        <v>1312113</v>
      </c>
      <c r="B99" s="36" t="s">
        <v>73</v>
      </c>
      <c r="C99" s="61">
        <v>129</v>
      </c>
      <c r="D99" s="62">
        <v>105</v>
      </c>
      <c r="E99" s="31">
        <f t="shared" si="14"/>
        <v>-24</v>
      </c>
      <c r="F99" s="63">
        <f t="shared" si="10"/>
        <v>-0.18604651162790697</v>
      </c>
      <c r="G99" s="55">
        <v>5322700</v>
      </c>
      <c r="H99" s="56">
        <v>4181700</v>
      </c>
      <c r="I99" s="34">
        <f t="shared" si="15"/>
        <v>-1141000</v>
      </c>
      <c r="J99" s="63">
        <f t="shared" si="11"/>
        <v>-0.21436488999943637</v>
      </c>
    </row>
    <row r="100" spans="1:10">
      <c r="A100" s="35">
        <v>1312114</v>
      </c>
      <c r="B100" s="36" t="s">
        <v>74</v>
      </c>
      <c r="C100" s="61">
        <v>111</v>
      </c>
      <c r="D100" s="62">
        <v>96</v>
      </c>
      <c r="E100" s="31">
        <f t="shared" si="14"/>
        <v>-15</v>
      </c>
      <c r="F100" s="63">
        <f t="shared" si="10"/>
        <v>-0.13513513513513514</v>
      </c>
      <c r="G100" s="55">
        <v>4482950</v>
      </c>
      <c r="H100" s="56">
        <v>3781000</v>
      </c>
      <c r="I100" s="34">
        <f t="shared" si="15"/>
        <v>-701950</v>
      </c>
      <c r="J100" s="63">
        <f t="shared" si="11"/>
        <v>-0.1565821613000368</v>
      </c>
    </row>
    <row r="101" spans="1:10">
      <c r="A101" s="35">
        <v>1312115</v>
      </c>
      <c r="B101" s="36" t="s">
        <v>75</v>
      </c>
      <c r="C101" s="61">
        <v>197</v>
      </c>
      <c r="D101" s="62">
        <v>141</v>
      </c>
      <c r="E101" s="31">
        <f t="shared" si="14"/>
        <v>-56</v>
      </c>
      <c r="F101" s="63">
        <f t="shared" si="10"/>
        <v>-0.28426395939086296</v>
      </c>
      <c r="G101" s="55">
        <v>7403700</v>
      </c>
      <c r="H101" s="56">
        <v>5520900</v>
      </c>
      <c r="I101" s="34">
        <f t="shared" si="15"/>
        <v>-1882800</v>
      </c>
      <c r="J101" s="63">
        <f t="shared" si="11"/>
        <v>-0.25430527979253614</v>
      </c>
    </row>
    <row r="102" spans="1:10" ht="30.75" customHeight="1" thickBot="1">
      <c r="A102" s="37">
        <v>1312117</v>
      </c>
      <c r="B102" s="38" t="s">
        <v>76</v>
      </c>
      <c r="C102" s="52">
        <v>63</v>
      </c>
      <c r="D102" s="53">
        <v>49</v>
      </c>
      <c r="E102" s="31">
        <f t="shared" si="14"/>
        <v>-14</v>
      </c>
      <c r="F102" s="54">
        <f t="shared" si="10"/>
        <v>-0.22222222222222221</v>
      </c>
      <c r="G102" s="60">
        <v>2348050</v>
      </c>
      <c r="H102" s="59">
        <v>1814800</v>
      </c>
      <c r="I102" s="34">
        <f t="shared" si="15"/>
        <v>-533250</v>
      </c>
      <c r="J102" s="54">
        <f t="shared" si="11"/>
        <v>-0.22710334107024979</v>
      </c>
    </row>
    <row r="103" spans="1:10" ht="30" customHeight="1" thickBot="1">
      <c r="A103" s="21">
        <v>1313</v>
      </c>
      <c r="B103" s="22" t="s">
        <v>77</v>
      </c>
      <c r="C103" s="23">
        <f>+C104+C105+C106</f>
        <v>11557</v>
      </c>
      <c r="D103" s="24">
        <f>+D104+D105+D106</f>
        <v>10677</v>
      </c>
      <c r="E103" s="24">
        <f>+E104+E105+E106</f>
        <v>-880</v>
      </c>
      <c r="F103" s="25">
        <f t="shared" si="10"/>
        <v>-7.6144328112832046E-2</v>
      </c>
      <c r="G103" s="26">
        <f>+G104+G105+G106</f>
        <v>389138381</v>
      </c>
      <c r="H103" s="27">
        <f>+H104+H105+H106</f>
        <v>358087731</v>
      </c>
      <c r="I103" s="27">
        <f>+I104+I105+I106</f>
        <v>-31050650</v>
      </c>
      <c r="J103" s="25">
        <f t="shared" si="11"/>
        <v>-7.9793337064842235E-2</v>
      </c>
    </row>
    <row r="104" spans="1:10">
      <c r="A104" s="28">
        <v>1313111</v>
      </c>
      <c r="B104" s="65" t="s">
        <v>10</v>
      </c>
      <c r="C104" s="30">
        <v>77</v>
      </c>
      <c r="D104" s="31">
        <v>66</v>
      </c>
      <c r="E104" s="31">
        <f>+D104-C104</f>
        <v>-11</v>
      </c>
      <c r="F104" s="32">
        <f t="shared" si="10"/>
        <v>-0.14285714285714285</v>
      </c>
      <c r="G104" s="33">
        <v>3328950</v>
      </c>
      <c r="H104" s="34">
        <v>2936500</v>
      </c>
      <c r="I104" s="34">
        <f>+H104-G104</f>
        <v>-392450</v>
      </c>
      <c r="J104" s="32">
        <f t="shared" si="11"/>
        <v>-0.11789002538337914</v>
      </c>
    </row>
    <row r="105" spans="1:10" ht="27.75" customHeight="1">
      <c r="A105" s="35">
        <v>1313112</v>
      </c>
      <c r="B105" s="36" t="s">
        <v>11</v>
      </c>
      <c r="C105" s="61">
        <v>11114</v>
      </c>
      <c r="D105" s="62">
        <v>10259</v>
      </c>
      <c r="E105" s="31">
        <f>+D105-C105</f>
        <v>-855</v>
      </c>
      <c r="F105" s="63">
        <f t="shared" si="10"/>
        <v>-7.6929998200467878E-2</v>
      </c>
      <c r="G105" s="55">
        <v>374379256</v>
      </c>
      <c r="H105" s="56">
        <v>344261256</v>
      </c>
      <c r="I105" s="34">
        <f>+H105-G105</f>
        <v>-30118000</v>
      </c>
      <c r="J105" s="63">
        <f t="shared" si="11"/>
        <v>-8.0447833359656024E-2</v>
      </c>
    </row>
    <row r="106" spans="1:10" ht="27.75" customHeight="1" thickBot="1">
      <c r="A106" s="361">
        <v>1313115</v>
      </c>
      <c r="B106" s="362" t="s">
        <v>78</v>
      </c>
      <c r="C106" s="363">
        <v>366</v>
      </c>
      <c r="D106" s="364">
        <v>352</v>
      </c>
      <c r="E106" s="364">
        <f>+D106-C106</f>
        <v>-14</v>
      </c>
      <c r="F106" s="380" t="s">
        <v>45</v>
      </c>
      <c r="G106" s="366">
        <v>11430175</v>
      </c>
      <c r="H106" s="367">
        <v>10889975</v>
      </c>
      <c r="I106" s="367">
        <f>+H106-G106</f>
        <v>-540200</v>
      </c>
      <c r="J106" s="365">
        <f t="shared" si="11"/>
        <v>-4.7260868709359215E-2</v>
      </c>
    </row>
    <row r="107" spans="1:10" ht="31.5" customHeight="1" thickBot="1">
      <c r="A107" s="21">
        <v>1314</v>
      </c>
      <c r="B107" s="22" t="s">
        <v>79</v>
      </c>
      <c r="C107" s="23">
        <f>+C108+C109</f>
        <v>257</v>
      </c>
      <c r="D107" s="24">
        <f>+D108+D109</f>
        <v>232</v>
      </c>
      <c r="E107" s="24">
        <f>+E108+E109</f>
        <v>-25</v>
      </c>
      <c r="F107" s="25">
        <f t="shared" ref="F107:F114" si="16">+E107/C107</f>
        <v>-9.727626459143969E-2</v>
      </c>
      <c r="G107" s="26">
        <f>+G108+G109</f>
        <v>11360400</v>
      </c>
      <c r="H107" s="27">
        <f>+H108+H109</f>
        <v>10165250</v>
      </c>
      <c r="I107" s="27">
        <f>+I108+I109</f>
        <v>-1195150</v>
      </c>
      <c r="J107" s="25">
        <f t="shared" si="11"/>
        <v>-0.10520316186049787</v>
      </c>
    </row>
    <row r="108" spans="1:10">
      <c r="A108" s="28">
        <v>1314111</v>
      </c>
      <c r="B108" s="29" t="s">
        <v>10</v>
      </c>
      <c r="C108" s="30">
        <v>68</v>
      </c>
      <c r="D108" s="31">
        <v>59</v>
      </c>
      <c r="E108" s="31">
        <f>+D108-C108</f>
        <v>-9</v>
      </c>
      <c r="F108" s="32">
        <f t="shared" si="16"/>
        <v>-0.13235294117647059</v>
      </c>
      <c r="G108" s="33">
        <v>2882800</v>
      </c>
      <c r="H108" s="34">
        <v>2448350</v>
      </c>
      <c r="I108" s="34">
        <f>+H108-G108</f>
        <v>-434450</v>
      </c>
      <c r="J108" s="32">
        <f t="shared" si="11"/>
        <v>-0.15070417649507423</v>
      </c>
    </row>
    <row r="109" spans="1:10" ht="31.5" customHeight="1" thickBot="1">
      <c r="A109" s="37">
        <v>1314112</v>
      </c>
      <c r="B109" s="68" t="s">
        <v>11</v>
      </c>
      <c r="C109" s="52">
        <v>189</v>
      </c>
      <c r="D109" s="53">
        <v>173</v>
      </c>
      <c r="E109" s="31">
        <f>+D109-C109</f>
        <v>-16</v>
      </c>
      <c r="F109" s="54">
        <f t="shared" si="16"/>
        <v>-8.4656084656084651E-2</v>
      </c>
      <c r="G109" s="60">
        <v>8477600</v>
      </c>
      <c r="H109" s="59">
        <v>7716900</v>
      </c>
      <c r="I109" s="34">
        <f>+H109-G109</f>
        <v>-760700</v>
      </c>
      <c r="J109" s="54">
        <f t="shared" si="11"/>
        <v>-8.9730584127583279E-2</v>
      </c>
    </row>
    <row r="110" spans="1:10" ht="32.25" customHeight="1" thickBot="1">
      <c r="A110" s="21">
        <v>1315</v>
      </c>
      <c r="B110" s="22" t="s">
        <v>80</v>
      </c>
      <c r="C110" s="23">
        <f>+C111+C112</f>
        <v>691</v>
      </c>
      <c r="D110" s="24">
        <f>+D111+D112</f>
        <v>617</v>
      </c>
      <c r="E110" s="24">
        <f>+E111+E112</f>
        <v>-74</v>
      </c>
      <c r="F110" s="25">
        <f t="shared" si="16"/>
        <v>-0.10709117221418235</v>
      </c>
      <c r="G110" s="26">
        <f>+G111+G112</f>
        <v>29095200</v>
      </c>
      <c r="H110" s="27">
        <f>+H111+H112</f>
        <v>26211300</v>
      </c>
      <c r="I110" s="27">
        <f>+I111+I112</f>
        <v>-2883900</v>
      </c>
      <c r="J110" s="25">
        <f t="shared" si="11"/>
        <v>-9.9119442382248624E-2</v>
      </c>
    </row>
    <row r="111" spans="1:10">
      <c r="A111" s="28">
        <v>1315111</v>
      </c>
      <c r="B111" s="29" t="s">
        <v>10</v>
      </c>
      <c r="C111" s="30">
        <v>621</v>
      </c>
      <c r="D111" s="31">
        <v>551</v>
      </c>
      <c r="E111" s="31">
        <f>+D111-C111</f>
        <v>-70</v>
      </c>
      <c r="F111" s="32">
        <f t="shared" si="16"/>
        <v>-0.11272141706924316</v>
      </c>
      <c r="G111" s="33">
        <v>25526250</v>
      </c>
      <c r="H111" s="34">
        <v>22931500</v>
      </c>
      <c r="I111" s="34">
        <f>+H111-G111</f>
        <v>-2594750</v>
      </c>
      <c r="J111" s="32">
        <f t="shared" si="11"/>
        <v>-0.10165026198521131</v>
      </c>
    </row>
    <row r="112" spans="1:10" ht="27" customHeight="1" thickBot="1">
      <c r="A112" s="37">
        <v>1315112</v>
      </c>
      <c r="B112" s="38" t="s">
        <v>11</v>
      </c>
      <c r="C112" s="52">
        <v>70</v>
      </c>
      <c r="D112" s="53">
        <v>66</v>
      </c>
      <c r="E112" s="31">
        <f>+D112-C112</f>
        <v>-4</v>
      </c>
      <c r="F112" s="54">
        <f t="shared" si="16"/>
        <v>-5.7142857142857141E-2</v>
      </c>
      <c r="G112" s="60">
        <v>3568950</v>
      </c>
      <c r="H112" s="59">
        <v>3279800</v>
      </c>
      <c r="I112" s="34">
        <f>+H112-G112</f>
        <v>-289150</v>
      </c>
      <c r="J112" s="54">
        <f t="shared" si="11"/>
        <v>-8.1018226649294617E-2</v>
      </c>
    </row>
    <row r="113" spans="1:10" ht="16.5" thickBot="1">
      <c r="A113" s="14">
        <v>14</v>
      </c>
      <c r="B113" s="15" t="s">
        <v>81</v>
      </c>
      <c r="C113" s="16">
        <f>+C114+C117+C129</f>
        <v>1589</v>
      </c>
      <c r="D113" s="17">
        <f>+D114+D117+D129</f>
        <v>1456</v>
      </c>
      <c r="E113" s="17">
        <f>+E114+E117+E129</f>
        <v>-133</v>
      </c>
      <c r="F113" s="18">
        <f t="shared" si="16"/>
        <v>-8.3700440528634359E-2</v>
      </c>
      <c r="G113" s="19">
        <f>+G114+G117+G129</f>
        <v>66061550</v>
      </c>
      <c r="H113" s="20">
        <f>+H114+H117+H129</f>
        <v>60505850</v>
      </c>
      <c r="I113" s="20">
        <f>+I114+I117+I129</f>
        <v>-5555700</v>
      </c>
      <c r="J113" s="18">
        <f t="shared" si="11"/>
        <v>-8.4098844183946642E-2</v>
      </c>
    </row>
    <row r="114" spans="1:10" ht="16.5" thickBot="1">
      <c r="A114" s="21">
        <v>1411</v>
      </c>
      <c r="B114" s="22" t="s">
        <v>82</v>
      </c>
      <c r="C114" s="23">
        <f>+C115+C116</f>
        <v>134</v>
      </c>
      <c r="D114" s="24">
        <f>D115+D116</f>
        <v>129</v>
      </c>
      <c r="E114" s="24">
        <f>+E115+E116</f>
        <v>-5</v>
      </c>
      <c r="F114" s="25">
        <f t="shared" si="16"/>
        <v>-3.7313432835820892E-2</v>
      </c>
      <c r="G114" s="26">
        <f>+G115+G116</f>
        <v>5748550</v>
      </c>
      <c r="H114" s="27">
        <f>+H115+H116</f>
        <v>5785500</v>
      </c>
      <c r="I114" s="27">
        <f>+I115+I116</f>
        <v>36950</v>
      </c>
      <c r="J114" s="25">
        <f t="shared" si="11"/>
        <v>6.4277078567638798E-3</v>
      </c>
    </row>
    <row r="115" spans="1:10">
      <c r="A115" s="28">
        <v>1411111</v>
      </c>
      <c r="B115" s="29" t="s">
        <v>10</v>
      </c>
      <c r="C115" s="30">
        <v>0</v>
      </c>
      <c r="D115" s="31">
        <v>0</v>
      </c>
      <c r="E115" s="31">
        <f>+D115-C115</f>
        <v>0</v>
      </c>
      <c r="F115" s="32" t="s">
        <v>45</v>
      </c>
      <c r="G115" s="33">
        <v>0</v>
      </c>
      <c r="H115" s="34">
        <v>0</v>
      </c>
      <c r="I115" s="34">
        <f>+H115-G115</f>
        <v>0</v>
      </c>
      <c r="J115" s="32"/>
    </row>
    <row r="116" spans="1:10" ht="24.75" customHeight="1" thickBot="1">
      <c r="A116" s="37">
        <v>1411112</v>
      </c>
      <c r="B116" s="38" t="s">
        <v>11</v>
      </c>
      <c r="C116" s="52">
        <v>134</v>
      </c>
      <c r="D116" s="53">
        <v>129</v>
      </c>
      <c r="E116" s="31">
        <f>+D116-C116</f>
        <v>-5</v>
      </c>
      <c r="F116" s="54">
        <f t="shared" ref="F116:F129" si="17">+E116/C116</f>
        <v>-3.7313432835820892E-2</v>
      </c>
      <c r="G116" s="60">
        <v>5748550</v>
      </c>
      <c r="H116" s="59">
        <v>5785500</v>
      </c>
      <c r="I116" s="34">
        <f>+H116-G116</f>
        <v>36950</v>
      </c>
      <c r="J116" s="54">
        <f t="shared" ref="J116:J129" si="18">+I116/G116</f>
        <v>6.4277078567638798E-3</v>
      </c>
    </row>
    <row r="117" spans="1:10" ht="16.5" thickBot="1">
      <c r="A117" s="21">
        <v>1412</v>
      </c>
      <c r="B117" s="22" t="s">
        <v>83</v>
      </c>
      <c r="C117" s="23">
        <f>+C118+C119+C120+C121+C122+C123+C124+C125+C126+C127+C128</f>
        <v>1031</v>
      </c>
      <c r="D117" s="24">
        <f>+D118+D119+D120+D121+D122+D123+D124+D125+D126+D127+D128</f>
        <v>948</v>
      </c>
      <c r="E117" s="24">
        <f>+E118+E119+E120+E121+E122+E123+E124+E125+E126+E127+E128</f>
        <v>-83</v>
      </c>
      <c r="F117" s="25">
        <f t="shared" si="17"/>
        <v>-8.0504364694471392E-2</v>
      </c>
      <c r="G117" s="26">
        <f>+G118+G119+G120+G121+G122+G123+G124+G125+G126+G127+G128</f>
        <v>42858800</v>
      </c>
      <c r="H117" s="27">
        <f>+H118+H119+H120+H121+H122+H123+H124+H125+H126+H127+H128</f>
        <v>39362700</v>
      </c>
      <c r="I117" s="27">
        <f>+I118+I119+I120+I121+I122+I123+I124+I125+I126+I127+I128</f>
        <v>-3496100</v>
      </c>
      <c r="J117" s="25">
        <f t="shared" si="18"/>
        <v>-8.1572512529515528E-2</v>
      </c>
    </row>
    <row r="118" spans="1:10">
      <c r="A118" s="28">
        <v>1412111</v>
      </c>
      <c r="B118" s="29" t="s">
        <v>10</v>
      </c>
      <c r="C118" s="30">
        <v>35</v>
      </c>
      <c r="D118" s="31">
        <v>34</v>
      </c>
      <c r="E118" s="31">
        <f t="shared" ref="E118:E128" si="19">+D118-C118</f>
        <v>-1</v>
      </c>
      <c r="F118" s="32">
        <f t="shared" si="17"/>
        <v>-2.8571428571428571E-2</v>
      </c>
      <c r="G118" s="33">
        <v>1778700</v>
      </c>
      <c r="H118" s="34">
        <v>1691800</v>
      </c>
      <c r="I118" s="34">
        <f t="shared" ref="I118:I128" si="20">+H118-G118</f>
        <v>-86900</v>
      </c>
      <c r="J118" s="32">
        <f t="shared" si="18"/>
        <v>-4.885590599876314E-2</v>
      </c>
    </row>
    <row r="119" spans="1:10" ht="30" customHeight="1">
      <c r="A119" s="35">
        <v>1412112</v>
      </c>
      <c r="B119" s="36" t="s">
        <v>11</v>
      </c>
      <c r="C119" s="39">
        <v>175</v>
      </c>
      <c r="D119" s="40">
        <v>158</v>
      </c>
      <c r="E119" s="31">
        <f t="shared" si="19"/>
        <v>-17</v>
      </c>
      <c r="F119" s="41">
        <f t="shared" si="17"/>
        <v>-9.7142857142857142E-2</v>
      </c>
      <c r="G119" s="55">
        <v>7912550</v>
      </c>
      <c r="H119" s="43">
        <v>7048900</v>
      </c>
      <c r="I119" s="34">
        <f t="shared" si="20"/>
        <v>-863650</v>
      </c>
      <c r="J119" s="41">
        <f t="shared" si="18"/>
        <v>-0.10914938926136328</v>
      </c>
    </row>
    <row r="120" spans="1:10">
      <c r="A120" s="35">
        <v>1412113</v>
      </c>
      <c r="B120" s="36" t="s">
        <v>84</v>
      </c>
      <c r="C120" s="61">
        <v>77</v>
      </c>
      <c r="D120" s="62">
        <v>76</v>
      </c>
      <c r="E120" s="31">
        <f t="shared" si="19"/>
        <v>-1</v>
      </c>
      <c r="F120" s="63">
        <f t="shared" si="17"/>
        <v>-1.2987012987012988E-2</v>
      </c>
      <c r="G120" s="55">
        <v>2887600</v>
      </c>
      <c r="H120" s="56">
        <v>2858900</v>
      </c>
      <c r="I120" s="34">
        <f t="shared" si="20"/>
        <v>-28700</v>
      </c>
      <c r="J120" s="63">
        <f t="shared" si="18"/>
        <v>-9.9390497298794851E-3</v>
      </c>
    </row>
    <row r="121" spans="1:10" ht="31.5" customHeight="1">
      <c r="A121" s="35">
        <v>1412114</v>
      </c>
      <c r="B121" s="36" t="s">
        <v>85</v>
      </c>
      <c r="C121" s="61">
        <v>75</v>
      </c>
      <c r="D121" s="62">
        <v>73</v>
      </c>
      <c r="E121" s="31">
        <f t="shared" si="19"/>
        <v>-2</v>
      </c>
      <c r="F121" s="63">
        <f t="shared" si="17"/>
        <v>-2.6666666666666668E-2</v>
      </c>
      <c r="G121" s="55">
        <v>2916000</v>
      </c>
      <c r="H121" s="56">
        <v>2860450</v>
      </c>
      <c r="I121" s="34">
        <f t="shared" si="20"/>
        <v>-55550</v>
      </c>
      <c r="J121" s="63">
        <f t="shared" si="18"/>
        <v>-1.9050068587105624E-2</v>
      </c>
    </row>
    <row r="122" spans="1:10">
      <c r="A122" s="35">
        <v>1412115</v>
      </c>
      <c r="B122" s="36" t="s">
        <v>86</v>
      </c>
      <c r="C122" s="61">
        <v>112</v>
      </c>
      <c r="D122" s="62">
        <v>112</v>
      </c>
      <c r="E122" s="31">
        <f t="shared" si="19"/>
        <v>0</v>
      </c>
      <c r="F122" s="63">
        <f t="shared" si="17"/>
        <v>0</v>
      </c>
      <c r="G122" s="55">
        <v>4272750</v>
      </c>
      <c r="H122" s="56">
        <v>4272750</v>
      </c>
      <c r="I122" s="34">
        <f t="shared" si="20"/>
        <v>0</v>
      </c>
      <c r="J122" s="63">
        <f t="shared" si="18"/>
        <v>0</v>
      </c>
    </row>
    <row r="123" spans="1:10">
      <c r="A123" s="35">
        <v>1412116</v>
      </c>
      <c r="B123" s="36" t="s">
        <v>87</v>
      </c>
      <c r="C123" s="61">
        <v>39</v>
      </c>
      <c r="D123" s="62">
        <v>33</v>
      </c>
      <c r="E123" s="31">
        <f t="shared" si="19"/>
        <v>-6</v>
      </c>
      <c r="F123" s="63">
        <f t="shared" si="17"/>
        <v>-0.15384615384615385</v>
      </c>
      <c r="G123" s="55">
        <v>1672600</v>
      </c>
      <c r="H123" s="56">
        <v>1363250</v>
      </c>
      <c r="I123" s="34">
        <f t="shared" si="20"/>
        <v>-309350</v>
      </c>
      <c r="J123" s="63">
        <f t="shared" si="18"/>
        <v>-0.18495157240224799</v>
      </c>
    </row>
    <row r="124" spans="1:10">
      <c r="A124" s="35">
        <v>1412117</v>
      </c>
      <c r="B124" s="36" t="s">
        <v>88</v>
      </c>
      <c r="C124" s="61">
        <v>28</v>
      </c>
      <c r="D124" s="62">
        <v>28</v>
      </c>
      <c r="E124" s="31">
        <f t="shared" si="19"/>
        <v>0</v>
      </c>
      <c r="F124" s="63">
        <f t="shared" si="17"/>
        <v>0</v>
      </c>
      <c r="G124" s="55">
        <v>1228100</v>
      </c>
      <c r="H124" s="56">
        <v>1228100</v>
      </c>
      <c r="I124" s="34">
        <f t="shared" si="20"/>
        <v>0</v>
      </c>
      <c r="J124" s="63">
        <f t="shared" si="18"/>
        <v>0</v>
      </c>
    </row>
    <row r="125" spans="1:10">
      <c r="A125" s="35">
        <v>1412118</v>
      </c>
      <c r="B125" s="36" t="s">
        <v>89</v>
      </c>
      <c r="C125" s="61">
        <v>89</v>
      </c>
      <c r="D125" s="62">
        <v>84</v>
      </c>
      <c r="E125" s="31">
        <f t="shared" si="19"/>
        <v>-5</v>
      </c>
      <c r="F125" s="63">
        <f t="shared" si="17"/>
        <v>-5.6179775280898875E-2</v>
      </c>
      <c r="G125" s="55">
        <v>3577250</v>
      </c>
      <c r="H125" s="56">
        <v>3416200</v>
      </c>
      <c r="I125" s="34">
        <f t="shared" si="20"/>
        <v>-161050</v>
      </c>
      <c r="J125" s="63">
        <f t="shared" si="18"/>
        <v>-4.50206163952757E-2</v>
      </c>
    </row>
    <row r="126" spans="1:10">
      <c r="A126" s="35">
        <v>1412119</v>
      </c>
      <c r="B126" s="36" t="s">
        <v>90</v>
      </c>
      <c r="C126" s="61">
        <v>334</v>
      </c>
      <c r="D126" s="62">
        <v>291</v>
      </c>
      <c r="E126" s="31">
        <f t="shared" si="19"/>
        <v>-43</v>
      </c>
      <c r="F126" s="63">
        <f t="shared" si="17"/>
        <v>-0.12874251497005987</v>
      </c>
      <c r="G126" s="55">
        <v>14018950</v>
      </c>
      <c r="H126" s="56">
        <v>12181300</v>
      </c>
      <c r="I126" s="34">
        <f t="shared" si="20"/>
        <v>-1837650</v>
      </c>
      <c r="J126" s="63">
        <f t="shared" si="18"/>
        <v>-0.13108328369813715</v>
      </c>
    </row>
    <row r="127" spans="1:10">
      <c r="A127" s="35">
        <v>1412124</v>
      </c>
      <c r="B127" s="36" t="s">
        <v>91</v>
      </c>
      <c r="C127" s="61">
        <v>45</v>
      </c>
      <c r="D127" s="62">
        <v>39</v>
      </c>
      <c r="E127" s="31">
        <f t="shared" si="19"/>
        <v>-6</v>
      </c>
      <c r="F127" s="63">
        <f t="shared" si="17"/>
        <v>-0.13333333333333333</v>
      </c>
      <c r="G127" s="55">
        <v>1526950</v>
      </c>
      <c r="H127" s="56">
        <v>1410200</v>
      </c>
      <c r="I127" s="34">
        <f t="shared" si="20"/>
        <v>-116750</v>
      </c>
      <c r="J127" s="63">
        <f t="shared" si="18"/>
        <v>-7.6459609024526018E-2</v>
      </c>
    </row>
    <row r="128" spans="1:10" ht="16.5" thickBot="1">
      <c r="A128" s="37">
        <v>1412125</v>
      </c>
      <c r="B128" s="38" t="s">
        <v>92</v>
      </c>
      <c r="C128" s="52">
        <v>22</v>
      </c>
      <c r="D128" s="53">
        <v>20</v>
      </c>
      <c r="E128" s="31">
        <f t="shared" si="19"/>
        <v>-2</v>
      </c>
      <c r="F128" s="54">
        <f t="shared" si="17"/>
        <v>-9.0909090909090912E-2</v>
      </c>
      <c r="G128" s="60">
        <v>1067350</v>
      </c>
      <c r="H128" s="59">
        <v>1030850</v>
      </c>
      <c r="I128" s="34">
        <f t="shared" si="20"/>
        <v>-36500</v>
      </c>
      <c r="J128" s="54">
        <f t="shared" si="18"/>
        <v>-3.4196842647678832E-2</v>
      </c>
    </row>
    <row r="129" spans="1:10" ht="31.5" customHeight="1" thickBot="1">
      <c r="A129" s="21">
        <v>1413</v>
      </c>
      <c r="B129" s="22" t="s">
        <v>93</v>
      </c>
      <c r="C129" s="23">
        <f>C130+C131+C132+C133</f>
        <v>424</v>
      </c>
      <c r="D129" s="24">
        <f>D130+D131+D132+D133</f>
        <v>379</v>
      </c>
      <c r="E129" s="24">
        <f>E130+E131+E132+E133</f>
        <v>-45</v>
      </c>
      <c r="F129" s="25">
        <f t="shared" si="17"/>
        <v>-0.10613207547169812</v>
      </c>
      <c r="G129" s="26">
        <f>G130+G131+G132+G133</f>
        <v>17454200</v>
      </c>
      <c r="H129" s="27">
        <f>H130+H131+H132+H133</f>
        <v>15357650</v>
      </c>
      <c r="I129" s="27">
        <f>I130+I131+I132+I133</f>
        <v>-2096550</v>
      </c>
      <c r="J129" s="25">
        <f t="shared" si="18"/>
        <v>-0.12011722107000035</v>
      </c>
    </row>
    <row r="130" spans="1:10" ht="12.75" customHeight="1">
      <c r="A130" s="28">
        <v>1413111</v>
      </c>
      <c r="B130" s="29" t="s">
        <v>10</v>
      </c>
      <c r="C130" s="30">
        <v>0</v>
      </c>
      <c r="D130" s="31">
        <v>0</v>
      </c>
      <c r="E130" s="31">
        <f>+D130-C130</f>
        <v>0</v>
      </c>
      <c r="F130" s="32">
        <v>0</v>
      </c>
      <c r="G130" s="33">
        <v>0</v>
      </c>
      <c r="H130" s="34">
        <v>0</v>
      </c>
      <c r="I130" s="34">
        <f>+H130-G130</f>
        <v>0</v>
      </c>
      <c r="J130" s="69">
        <v>0</v>
      </c>
    </row>
    <row r="131" spans="1:10">
      <c r="A131" s="35">
        <v>1413112</v>
      </c>
      <c r="B131" s="36" t="s">
        <v>94</v>
      </c>
      <c r="C131" s="61">
        <v>81</v>
      </c>
      <c r="D131" s="62">
        <v>75</v>
      </c>
      <c r="E131" s="31">
        <f>+D131-C131</f>
        <v>-6</v>
      </c>
      <c r="F131" s="63">
        <f t="shared" ref="F131:F163" si="21">+E131/C131</f>
        <v>-7.407407407407407E-2</v>
      </c>
      <c r="G131" s="55">
        <v>3715550</v>
      </c>
      <c r="H131" s="56">
        <v>3450300</v>
      </c>
      <c r="I131" s="34">
        <f>+H131-G131</f>
        <v>-265250</v>
      </c>
      <c r="J131" s="63">
        <f t="shared" ref="J131:J163" si="22">+I131/G131</f>
        <v>-7.1389161766091155E-2</v>
      </c>
    </row>
    <row r="132" spans="1:10">
      <c r="A132" s="35">
        <v>1413113</v>
      </c>
      <c r="B132" s="36" t="s">
        <v>95</v>
      </c>
      <c r="C132" s="61">
        <v>238</v>
      </c>
      <c r="D132" s="62">
        <v>211</v>
      </c>
      <c r="E132" s="31">
        <f>+D132-C132</f>
        <v>-27</v>
      </c>
      <c r="F132" s="63">
        <f t="shared" si="21"/>
        <v>-0.1134453781512605</v>
      </c>
      <c r="G132" s="55">
        <v>9282100</v>
      </c>
      <c r="H132" s="56">
        <v>8082900</v>
      </c>
      <c r="I132" s="34">
        <f>+H132-G132</f>
        <v>-1199200</v>
      </c>
      <c r="J132" s="63">
        <f t="shared" si="22"/>
        <v>-0.12919490201570766</v>
      </c>
    </row>
    <row r="133" spans="1:10" ht="16.5" thickBot="1">
      <c r="A133" s="35">
        <v>1413114</v>
      </c>
      <c r="B133" s="36" t="s">
        <v>96</v>
      </c>
      <c r="C133" s="61">
        <v>105</v>
      </c>
      <c r="D133" s="62">
        <v>93</v>
      </c>
      <c r="E133" s="31">
        <f>+D133-C133</f>
        <v>-12</v>
      </c>
      <c r="F133" s="63">
        <f t="shared" si="21"/>
        <v>-0.11428571428571428</v>
      </c>
      <c r="G133" s="55">
        <v>4456550</v>
      </c>
      <c r="H133" s="56">
        <v>3824450</v>
      </c>
      <c r="I133" s="34">
        <f>+H133-G133</f>
        <v>-632100</v>
      </c>
      <c r="J133" s="63">
        <f t="shared" si="22"/>
        <v>-0.14183617372182517</v>
      </c>
    </row>
    <row r="134" spans="1:10" ht="16.5" thickBot="1">
      <c r="A134" s="70">
        <v>2</v>
      </c>
      <c r="B134" s="8" t="s">
        <v>97</v>
      </c>
      <c r="C134" s="9">
        <f>+C135</f>
        <v>4030</v>
      </c>
      <c r="D134" s="10">
        <f>+D135</f>
        <v>3824</v>
      </c>
      <c r="E134" s="10">
        <f>+E135</f>
        <v>-206</v>
      </c>
      <c r="F134" s="11">
        <f t="shared" si="21"/>
        <v>-5.1116625310173698E-2</v>
      </c>
      <c r="G134" s="12">
        <f>+G135</f>
        <v>183319800</v>
      </c>
      <c r="H134" s="13">
        <f>+H135</f>
        <v>172894800</v>
      </c>
      <c r="I134" s="13">
        <f>+I135</f>
        <v>-10425000</v>
      </c>
      <c r="J134" s="11">
        <f t="shared" si="22"/>
        <v>-5.6867834243764175E-2</v>
      </c>
    </row>
    <row r="135" spans="1:10" ht="16.5" thickBot="1">
      <c r="A135" s="14">
        <v>22</v>
      </c>
      <c r="B135" s="15" t="s">
        <v>41</v>
      </c>
      <c r="C135" s="16">
        <f>+C136+C138</f>
        <v>4030</v>
      </c>
      <c r="D135" s="17">
        <f>+D136+D138</f>
        <v>3824</v>
      </c>
      <c r="E135" s="17">
        <f>+E136+E138</f>
        <v>-206</v>
      </c>
      <c r="F135" s="18">
        <f t="shared" si="21"/>
        <v>-5.1116625310173698E-2</v>
      </c>
      <c r="G135" s="19">
        <f>+G136+G138</f>
        <v>183319800</v>
      </c>
      <c r="H135" s="20">
        <f>+H136+H138</f>
        <v>172894800</v>
      </c>
      <c r="I135" s="20">
        <f>+I136+I138</f>
        <v>-10425000</v>
      </c>
      <c r="J135" s="18">
        <f t="shared" si="22"/>
        <v>-5.6867834243764175E-2</v>
      </c>
    </row>
    <row r="136" spans="1:10" ht="16.5" thickBot="1">
      <c r="A136" s="21">
        <v>2211</v>
      </c>
      <c r="B136" s="22" t="s">
        <v>98</v>
      </c>
      <c r="C136" s="23">
        <f>+C137</f>
        <v>1613</v>
      </c>
      <c r="D136" s="24">
        <f>+D137</f>
        <v>1470</v>
      </c>
      <c r="E136" s="24">
        <f>+E137</f>
        <v>-143</v>
      </c>
      <c r="F136" s="25">
        <f t="shared" si="21"/>
        <v>-8.8654680719156845E-2</v>
      </c>
      <c r="G136" s="26">
        <f>+G137</f>
        <v>81757700</v>
      </c>
      <c r="H136" s="27">
        <f>+H137</f>
        <v>73910900</v>
      </c>
      <c r="I136" s="27">
        <f>+I137</f>
        <v>-7846800</v>
      </c>
      <c r="J136" s="25">
        <f t="shared" si="22"/>
        <v>-9.5976281133153207E-2</v>
      </c>
    </row>
    <row r="137" spans="1:10" ht="16.5" thickBot="1">
      <c r="A137" s="44">
        <v>2211111</v>
      </c>
      <c r="B137" s="45" t="s">
        <v>99</v>
      </c>
      <c r="C137" s="39">
        <v>1613</v>
      </c>
      <c r="D137" s="40">
        <v>1470</v>
      </c>
      <c r="E137" s="31">
        <f>+D137-C137</f>
        <v>-143</v>
      </c>
      <c r="F137" s="41">
        <f t="shared" si="21"/>
        <v>-8.8654680719156845E-2</v>
      </c>
      <c r="G137" s="42">
        <v>81757700</v>
      </c>
      <c r="H137" s="43">
        <v>73910900</v>
      </c>
      <c r="I137" s="34">
        <f>+H137-G137</f>
        <v>-7846800</v>
      </c>
      <c r="J137" s="41">
        <f t="shared" si="22"/>
        <v>-9.5976281133153207E-2</v>
      </c>
    </row>
    <row r="138" spans="1:10" ht="16.5" thickBot="1">
      <c r="A138" s="21">
        <v>2212</v>
      </c>
      <c r="B138" s="22" t="s">
        <v>100</v>
      </c>
      <c r="C138" s="23">
        <f>+C139+C140</f>
        <v>2417</v>
      </c>
      <c r="D138" s="24">
        <f>+D139+D140</f>
        <v>2354</v>
      </c>
      <c r="E138" s="24">
        <f>+E139+E140</f>
        <v>-63</v>
      </c>
      <c r="F138" s="25">
        <f t="shared" si="21"/>
        <v>-2.6065370293752586E-2</v>
      </c>
      <c r="G138" s="26">
        <f>+G139+G140</f>
        <v>101562100</v>
      </c>
      <c r="H138" s="27">
        <f>+H139+H140</f>
        <v>98983900</v>
      </c>
      <c r="I138" s="27">
        <f>+I139+I140</f>
        <v>-2578200</v>
      </c>
      <c r="J138" s="25">
        <f t="shared" si="22"/>
        <v>-2.5385453825787375E-2</v>
      </c>
    </row>
    <row r="139" spans="1:10">
      <c r="A139" s="28">
        <v>2212111</v>
      </c>
      <c r="B139" s="29" t="s">
        <v>100</v>
      </c>
      <c r="C139" s="30">
        <v>233</v>
      </c>
      <c r="D139" s="31">
        <v>232</v>
      </c>
      <c r="E139" s="31">
        <f>+D139-C139</f>
        <v>-1</v>
      </c>
      <c r="F139" s="32">
        <f t="shared" si="21"/>
        <v>-4.2918454935622317E-3</v>
      </c>
      <c r="G139" s="33">
        <v>11648850</v>
      </c>
      <c r="H139" s="34">
        <v>11608850</v>
      </c>
      <c r="I139" s="34">
        <f>+H139-G139</f>
        <v>-40000</v>
      </c>
      <c r="J139" s="32">
        <f t="shared" si="22"/>
        <v>-3.4338153551638144E-3</v>
      </c>
    </row>
    <row r="140" spans="1:10" ht="16.5" thickBot="1">
      <c r="A140" s="381">
        <v>2212211</v>
      </c>
      <c r="B140" s="382" t="s">
        <v>101</v>
      </c>
      <c r="C140" s="383">
        <v>2184</v>
      </c>
      <c r="D140" s="384">
        <v>2122</v>
      </c>
      <c r="E140" s="364">
        <f>+D140-C140</f>
        <v>-62</v>
      </c>
      <c r="F140" s="380">
        <f t="shared" si="21"/>
        <v>-2.8388278388278388E-2</v>
      </c>
      <c r="G140" s="385">
        <v>89913250</v>
      </c>
      <c r="H140" s="386">
        <v>87375050</v>
      </c>
      <c r="I140" s="367">
        <f>+H140-G140</f>
        <v>-2538200</v>
      </c>
      <c r="J140" s="380">
        <f t="shared" si="22"/>
        <v>-2.8229432258315656E-2</v>
      </c>
    </row>
    <row r="141" spans="1:10" ht="16.5" thickBot="1">
      <c r="A141" s="70">
        <v>3</v>
      </c>
      <c r="B141" s="8" t="s">
        <v>102</v>
      </c>
      <c r="C141" s="9">
        <f t="shared" ref="C141:E142" si="23">+C142</f>
        <v>1035</v>
      </c>
      <c r="D141" s="10">
        <f t="shared" si="23"/>
        <v>1030</v>
      </c>
      <c r="E141" s="10">
        <f t="shared" si="23"/>
        <v>-5</v>
      </c>
      <c r="F141" s="11">
        <f t="shared" si="21"/>
        <v>-4.830917874396135E-3</v>
      </c>
      <c r="G141" s="12">
        <f t="shared" ref="G141:I142" si="24">+G142</f>
        <v>69530100</v>
      </c>
      <c r="H141" s="13">
        <f t="shared" si="24"/>
        <v>69205050</v>
      </c>
      <c r="I141" s="13">
        <f t="shared" si="24"/>
        <v>-325050</v>
      </c>
      <c r="J141" s="11">
        <f t="shared" si="22"/>
        <v>-4.674953725077341E-3</v>
      </c>
    </row>
    <row r="142" spans="1:10" ht="16.5" thickBot="1">
      <c r="A142" s="14">
        <v>32</v>
      </c>
      <c r="B142" s="15" t="s">
        <v>41</v>
      </c>
      <c r="C142" s="16">
        <f t="shared" si="23"/>
        <v>1035</v>
      </c>
      <c r="D142" s="17">
        <f t="shared" si="23"/>
        <v>1030</v>
      </c>
      <c r="E142" s="17">
        <f t="shared" si="23"/>
        <v>-5</v>
      </c>
      <c r="F142" s="18">
        <f t="shared" si="21"/>
        <v>-4.830917874396135E-3</v>
      </c>
      <c r="G142" s="19">
        <f t="shared" si="24"/>
        <v>69530100</v>
      </c>
      <c r="H142" s="20">
        <f t="shared" si="24"/>
        <v>69205050</v>
      </c>
      <c r="I142" s="20">
        <f t="shared" si="24"/>
        <v>-325050</v>
      </c>
      <c r="J142" s="18">
        <f t="shared" si="22"/>
        <v>-4.674953725077341E-3</v>
      </c>
    </row>
    <row r="143" spans="1:10" ht="33.75" customHeight="1" thickBot="1">
      <c r="A143" s="21">
        <v>3211</v>
      </c>
      <c r="B143" s="22" t="s">
        <v>103</v>
      </c>
      <c r="C143" s="23">
        <f>+C144+C145+C146++++C147</f>
        <v>1035</v>
      </c>
      <c r="D143" s="24">
        <f>+D144+D145+D146++++D147</f>
        <v>1030</v>
      </c>
      <c r="E143" s="24">
        <f>+E144+E145+E146++++E147</f>
        <v>-5</v>
      </c>
      <c r="F143" s="25">
        <f t="shared" si="21"/>
        <v>-4.830917874396135E-3</v>
      </c>
      <c r="G143" s="26">
        <f>+G144+G145+G146++++G147</f>
        <v>69530100</v>
      </c>
      <c r="H143" s="27">
        <f>+H144+H145+H146++++H147</f>
        <v>69205050</v>
      </c>
      <c r="I143" s="27">
        <f>+I144+I145+I146++++I147</f>
        <v>-325050</v>
      </c>
      <c r="J143" s="25">
        <f t="shared" si="22"/>
        <v>-4.674953725077341E-3</v>
      </c>
    </row>
    <row r="144" spans="1:10">
      <c r="A144" s="28">
        <v>3211111</v>
      </c>
      <c r="B144" s="29" t="s">
        <v>52</v>
      </c>
      <c r="C144" s="30">
        <v>119</v>
      </c>
      <c r="D144" s="31">
        <v>135</v>
      </c>
      <c r="E144" s="31">
        <f>+D144-C144</f>
        <v>16</v>
      </c>
      <c r="F144" s="32">
        <f t="shared" si="21"/>
        <v>0.13445378151260504</v>
      </c>
      <c r="G144" s="33">
        <v>5882450</v>
      </c>
      <c r="H144" s="34">
        <v>7533100</v>
      </c>
      <c r="I144" s="34">
        <f>+H144-G144</f>
        <v>1650650</v>
      </c>
      <c r="J144" s="32">
        <f t="shared" si="22"/>
        <v>0.28060587000314496</v>
      </c>
    </row>
    <row r="145" spans="1:10">
      <c r="A145" s="35">
        <v>3211212</v>
      </c>
      <c r="B145" s="36" t="s">
        <v>104</v>
      </c>
      <c r="C145" s="61">
        <v>162</v>
      </c>
      <c r="D145" s="62">
        <v>171</v>
      </c>
      <c r="E145" s="31">
        <f>+D145-C145</f>
        <v>9</v>
      </c>
      <c r="F145" s="63">
        <f t="shared" si="21"/>
        <v>5.5555555555555552E-2</v>
      </c>
      <c r="G145" s="55">
        <v>8962150</v>
      </c>
      <c r="H145" s="56">
        <v>9155350</v>
      </c>
      <c r="I145" s="34">
        <f>+H145-G145</f>
        <v>193200</v>
      </c>
      <c r="J145" s="63">
        <f t="shared" si="22"/>
        <v>2.1557327203851756E-2</v>
      </c>
    </row>
    <row r="146" spans="1:10">
      <c r="A146" s="35">
        <v>3211213</v>
      </c>
      <c r="B146" s="36" t="s">
        <v>105</v>
      </c>
      <c r="C146" s="61">
        <v>62</v>
      </c>
      <c r="D146" s="62">
        <v>60</v>
      </c>
      <c r="E146" s="31">
        <f>+D146-C146</f>
        <v>-2</v>
      </c>
      <c r="F146" s="63">
        <f t="shared" si="21"/>
        <v>-3.2258064516129031E-2</v>
      </c>
      <c r="G146" s="55">
        <v>5883800</v>
      </c>
      <c r="H146" s="56">
        <v>5671550</v>
      </c>
      <c r="I146" s="34">
        <f>+H146-G146</f>
        <v>-212250</v>
      </c>
      <c r="J146" s="63">
        <f t="shared" si="22"/>
        <v>-3.6073625888031542E-2</v>
      </c>
    </row>
    <row r="147" spans="1:10" ht="16.5" thickBot="1">
      <c r="A147" s="35">
        <v>3211214</v>
      </c>
      <c r="B147" s="36" t="s">
        <v>106</v>
      </c>
      <c r="C147" s="61">
        <v>692</v>
      </c>
      <c r="D147" s="62">
        <v>664</v>
      </c>
      <c r="E147" s="31">
        <f>+D147-C147</f>
        <v>-28</v>
      </c>
      <c r="F147" s="63">
        <f t="shared" si="21"/>
        <v>-4.046242774566474E-2</v>
      </c>
      <c r="G147" s="55">
        <v>48801700</v>
      </c>
      <c r="H147" s="56">
        <v>46845050</v>
      </c>
      <c r="I147" s="34">
        <f>+H147-G147</f>
        <v>-1956650</v>
      </c>
      <c r="J147" s="63">
        <f t="shared" si="22"/>
        <v>-4.009389017185877E-2</v>
      </c>
    </row>
    <row r="148" spans="1:10" ht="24.75" customHeight="1" thickBot="1">
      <c r="A148" s="70">
        <v>4</v>
      </c>
      <c r="B148" s="8" t="s">
        <v>107</v>
      </c>
      <c r="C148" s="9">
        <f>+C149+C152+C157+C160</f>
        <v>2749</v>
      </c>
      <c r="D148" s="10">
        <f>+D149+D152+D157+D160</f>
        <v>2907</v>
      </c>
      <c r="E148" s="10">
        <f>+E149+E152+E157+E160</f>
        <v>158</v>
      </c>
      <c r="F148" s="11">
        <f t="shared" si="21"/>
        <v>5.747544561658785E-2</v>
      </c>
      <c r="G148" s="12">
        <f>+G149+G152+G157+G160</f>
        <v>124143302.58</v>
      </c>
      <c r="H148" s="13">
        <f>+H149+H152+H157+H160</f>
        <v>133820143.75</v>
      </c>
      <c r="I148" s="13">
        <f>+I149+I152+I157+I160</f>
        <v>9676841.1700000018</v>
      </c>
      <c r="J148" s="11">
        <f t="shared" si="22"/>
        <v>7.7948958734717771E-2</v>
      </c>
    </row>
    <row r="149" spans="1:10" ht="16.5" thickBot="1">
      <c r="A149" s="14">
        <v>41</v>
      </c>
      <c r="B149" s="15" t="s">
        <v>8</v>
      </c>
      <c r="C149" s="16">
        <f t="shared" ref="C149:E150" si="25">+C150</f>
        <v>603</v>
      </c>
      <c r="D149" s="17">
        <f t="shared" si="25"/>
        <v>648</v>
      </c>
      <c r="E149" s="17">
        <f t="shared" si="25"/>
        <v>45</v>
      </c>
      <c r="F149" s="18">
        <f t="shared" si="21"/>
        <v>7.4626865671641784E-2</v>
      </c>
      <c r="G149" s="19">
        <f t="shared" ref="G149:I150" si="26">+G150</f>
        <v>32004833.329999998</v>
      </c>
      <c r="H149" s="20">
        <f t="shared" si="26"/>
        <v>35148200</v>
      </c>
      <c r="I149" s="20">
        <f t="shared" si="26"/>
        <v>3143366.6700000018</v>
      </c>
      <c r="J149" s="18">
        <f t="shared" si="22"/>
        <v>9.8215373833974662E-2</v>
      </c>
    </row>
    <row r="150" spans="1:10" ht="36.75" customHeight="1" thickBot="1">
      <c r="A150" s="21">
        <v>4111</v>
      </c>
      <c r="B150" s="22" t="s">
        <v>108</v>
      </c>
      <c r="C150" s="23">
        <f t="shared" si="25"/>
        <v>603</v>
      </c>
      <c r="D150" s="24">
        <f t="shared" si="25"/>
        <v>648</v>
      </c>
      <c r="E150" s="24">
        <f t="shared" si="25"/>
        <v>45</v>
      </c>
      <c r="F150" s="25">
        <f t="shared" si="21"/>
        <v>7.4626865671641784E-2</v>
      </c>
      <c r="G150" s="26">
        <f t="shared" si="26"/>
        <v>32004833.329999998</v>
      </c>
      <c r="H150" s="27">
        <f t="shared" si="26"/>
        <v>35148200</v>
      </c>
      <c r="I150" s="27">
        <f t="shared" si="26"/>
        <v>3143366.6700000018</v>
      </c>
      <c r="J150" s="25">
        <f t="shared" si="22"/>
        <v>9.8215373833974662E-2</v>
      </c>
    </row>
    <row r="151" spans="1:10" ht="16.5" thickBot="1">
      <c r="A151" s="44">
        <v>4111111</v>
      </c>
      <c r="B151" s="45" t="s">
        <v>109</v>
      </c>
      <c r="C151" s="39">
        <v>603</v>
      </c>
      <c r="D151" s="40">
        <v>648</v>
      </c>
      <c r="E151" s="31">
        <f>+D151-C151</f>
        <v>45</v>
      </c>
      <c r="F151" s="41">
        <f t="shared" si="21"/>
        <v>7.4626865671641784E-2</v>
      </c>
      <c r="G151" s="42">
        <v>32004833.329999998</v>
      </c>
      <c r="H151" s="43">
        <v>35148200</v>
      </c>
      <c r="I151" s="34">
        <f>+H151-G151</f>
        <v>3143366.6700000018</v>
      </c>
      <c r="J151" s="41">
        <f t="shared" si="22"/>
        <v>9.8215373833974662E-2</v>
      </c>
    </row>
    <row r="152" spans="1:10" ht="16.5" thickBot="1">
      <c r="A152" s="14">
        <v>42</v>
      </c>
      <c r="B152" s="15" t="s">
        <v>41</v>
      </c>
      <c r="C152" s="16">
        <f>+C153+C155</f>
        <v>128</v>
      </c>
      <c r="D152" s="17">
        <f>+D153+D155</f>
        <v>159</v>
      </c>
      <c r="E152" s="17">
        <f>+E153+E155</f>
        <v>31</v>
      </c>
      <c r="F152" s="18">
        <f t="shared" si="21"/>
        <v>0.2421875</v>
      </c>
      <c r="G152" s="19">
        <f>+G153+G155</f>
        <v>6353350</v>
      </c>
      <c r="H152" s="20">
        <f>+H153+H155</f>
        <v>9936350</v>
      </c>
      <c r="I152" s="20">
        <f>+I153+I155</f>
        <v>3583000</v>
      </c>
      <c r="J152" s="18">
        <f t="shared" si="22"/>
        <v>0.56395444922757287</v>
      </c>
    </row>
    <row r="153" spans="1:10" ht="26.25" customHeight="1" thickBot="1">
      <c r="A153" s="21">
        <v>4211</v>
      </c>
      <c r="B153" s="22" t="s">
        <v>110</v>
      </c>
      <c r="C153" s="23">
        <f>+C154</f>
        <v>5</v>
      </c>
      <c r="D153" s="24">
        <f>+D154</f>
        <v>14</v>
      </c>
      <c r="E153" s="24">
        <f>+E154</f>
        <v>9</v>
      </c>
      <c r="F153" s="25">
        <f t="shared" si="21"/>
        <v>1.8</v>
      </c>
      <c r="G153" s="26">
        <f>+G154</f>
        <v>189500</v>
      </c>
      <c r="H153" s="27">
        <f>+H154</f>
        <v>2751800</v>
      </c>
      <c r="I153" s="27">
        <f>+I154</f>
        <v>2562300</v>
      </c>
      <c r="J153" s="25">
        <f t="shared" si="22"/>
        <v>13.521372031662269</v>
      </c>
    </row>
    <row r="154" spans="1:10" ht="16.5" thickBot="1">
      <c r="A154" s="44">
        <v>4211111</v>
      </c>
      <c r="B154" s="45" t="s">
        <v>110</v>
      </c>
      <c r="C154" s="39">
        <v>5</v>
      </c>
      <c r="D154" s="40">
        <v>14</v>
      </c>
      <c r="E154" s="31">
        <f>+D154-C154</f>
        <v>9</v>
      </c>
      <c r="F154" s="41">
        <f t="shared" si="21"/>
        <v>1.8</v>
      </c>
      <c r="G154" s="42">
        <v>189500</v>
      </c>
      <c r="H154" s="43">
        <v>2751800</v>
      </c>
      <c r="I154" s="34">
        <f>+H154-G154</f>
        <v>2562300</v>
      </c>
      <c r="J154" s="41">
        <f t="shared" si="22"/>
        <v>13.521372031662269</v>
      </c>
    </row>
    <row r="155" spans="1:10" ht="27" customHeight="1" thickBot="1">
      <c r="A155" s="21">
        <v>4212</v>
      </c>
      <c r="B155" s="22" t="s">
        <v>111</v>
      </c>
      <c r="C155" s="23">
        <f>+C156</f>
        <v>123</v>
      </c>
      <c r="D155" s="24">
        <f>+D156</f>
        <v>145</v>
      </c>
      <c r="E155" s="24">
        <f>+E156</f>
        <v>22</v>
      </c>
      <c r="F155" s="25">
        <f t="shared" si="21"/>
        <v>0.17886178861788618</v>
      </c>
      <c r="G155" s="26">
        <f>+G156</f>
        <v>6163850</v>
      </c>
      <c r="H155" s="27">
        <f>+H156</f>
        <v>7184550</v>
      </c>
      <c r="I155" s="27">
        <f>+I156</f>
        <v>1020700</v>
      </c>
      <c r="J155" s="25">
        <f t="shared" si="22"/>
        <v>0.1655945553509576</v>
      </c>
    </row>
    <row r="156" spans="1:10" ht="31.5" customHeight="1" thickBot="1">
      <c r="A156" s="44">
        <v>4212112</v>
      </c>
      <c r="B156" s="45" t="s">
        <v>111</v>
      </c>
      <c r="C156" s="39">
        <v>123</v>
      </c>
      <c r="D156" s="40">
        <v>145</v>
      </c>
      <c r="E156" s="31">
        <f>+D156-C156</f>
        <v>22</v>
      </c>
      <c r="F156" s="41">
        <f t="shared" si="21"/>
        <v>0.17886178861788618</v>
      </c>
      <c r="G156" s="42">
        <v>6163850</v>
      </c>
      <c r="H156" s="43">
        <v>7184550</v>
      </c>
      <c r="I156" s="34">
        <f>+H156-G156</f>
        <v>1020700</v>
      </c>
      <c r="J156" s="41">
        <f t="shared" si="22"/>
        <v>0.1655945553509576</v>
      </c>
    </row>
    <row r="157" spans="1:10" ht="16.5" thickBot="1">
      <c r="A157" s="67">
        <v>43</v>
      </c>
      <c r="B157" s="15" t="s">
        <v>67</v>
      </c>
      <c r="C157" s="16">
        <f t="shared" ref="C157:E158" si="27">+C158</f>
        <v>1995</v>
      </c>
      <c r="D157" s="17">
        <f t="shared" si="27"/>
        <v>2078</v>
      </c>
      <c r="E157" s="17">
        <f t="shared" si="27"/>
        <v>83</v>
      </c>
      <c r="F157" s="18">
        <f t="shared" si="21"/>
        <v>4.1604010025062657E-2</v>
      </c>
      <c r="G157" s="19">
        <f t="shared" ref="G157:I158" si="28">+G158</f>
        <v>84768669.25</v>
      </c>
      <c r="H157" s="20">
        <f t="shared" si="28"/>
        <v>87648943.75</v>
      </c>
      <c r="I157" s="20">
        <f t="shared" si="28"/>
        <v>2880274.5</v>
      </c>
      <c r="J157" s="18">
        <f t="shared" si="22"/>
        <v>3.3978054928590261E-2</v>
      </c>
    </row>
    <row r="158" spans="1:10" ht="16.5" thickBot="1">
      <c r="A158" s="21">
        <v>4311</v>
      </c>
      <c r="B158" s="22" t="s">
        <v>112</v>
      </c>
      <c r="C158" s="23">
        <f t="shared" si="27"/>
        <v>1995</v>
      </c>
      <c r="D158" s="24">
        <f t="shared" si="27"/>
        <v>2078</v>
      </c>
      <c r="E158" s="24">
        <f t="shared" si="27"/>
        <v>83</v>
      </c>
      <c r="F158" s="25">
        <f t="shared" si="21"/>
        <v>4.1604010025062657E-2</v>
      </c>
      <c r="G158" s="26">
        <f t="shared" si="28"/>
        <v>84768669.25</v>
      </c>
      <c r="H158" s="27">
        <f t="shared" si="28"/>
        <v>87648943.75</v>
      </c>
      <c r="I158" s="27">
        <f t="shared" si="28"/>
        <v>2880274.5</v>
      </c>
      <c r="J158" s="25">
        <f t="shared" si="22"/>
        <v>3.3978054928590261E-2</v>
      </c>
    </row>
    <row r="159" spans="1:10" ht="33" customHeight="1" thickBot="1">
      <c r="A159" s="44">
        <v>4311111</v>
      </c>
      <c r="B159" s="45" t="s">
        <v>113</v>
      </c>
      <c r="C159" s="39">
        <v>1995</v>
      </c>
      <c r="D159" s="40">
        <v>2078</v>
      </c>
      <c r="E159" s="31">
        <f>+D159-C159</f>
        <v>83</v>
      </c>
      <c r="F159" s="41">
        <f t="shared" si="21"/>
        <v>4.1604010025062657E-2</v>
      </c>
      <c r="G159" s="42">
        <v>84768669.25</v>
      </c>
      <c r="H159" s="43">
        <v>87648943.75</v>
      </c>
      <c r="I159" s="34">
        <f>+H159-G159</f>
        <v>2880274.5</v>
      </c>
      <c r="J159" s="41">
        <f t="shared" si="22"/>
        <v>3.3978054928590261E-2</v>
      </c>
    </row>
    <row r="160" spans="1:10" ht="12.75" customHeight="1" thickBot="1">
      <c r="A160" s="67">
        <v>44</v>
      </c>
      <c r="B160" s="15" t="s">
        <v>81</v>
      </c>
      <c r="C160" s="16">
        <f t="shared" ref="C160:E161" si="29">+C161</f>
        <v>23</v>
      </c>
      <c r="D160" s="17">
        <f t="shared" si="29"/>
        <v>22</v>
      </c>
      <c r="E160" s="17">
        <f t="shared" si="29"/>
        <v>-1</v>
      </c>
      <c r="F160" s="18">
        <f t="shared" si="21"/>
        <v>-4.3478260869565216E-2</v>
      </c>
      <c r="G160" s="19">
        <f t="shared" ref="G160:I161" si="30">+G161</f>
        <v>1016450</v>
      </c>
      <c r="H160" s="20">
        <f t="shared" si="30"/>
        <v>1086650</v>
      </c>
      <c r="I160" s="20">
        <f t="shared" si="30"/>
        <v>70200</v>
      </c>
      <c r="J160" s="18">
        <f t="shared" si="22"/>
        <v>6.9063898863692269E-2</v>
      </c>
    </row>
    <row r="161" spans="1:10" ht="12.75" customHeight="1" thickBot="1">
      <c r="A161" s="21">
        <v>4411</v>
      </c>
      <c r="B161" s="22" t="s">
        <v>114</v>
      </c>
      <c r="C161" s="23">
        <f t="shared" si="29"/>
        <v>23</v>
      </c>
      <c r="D161" s="24">
        <f t="shared" si="29"/>
        <v>22</v>
      </c>
      <c r="E161" s="24">
        <f t="shared" si="29"/>
        <v>-1</v>
      </c>
      <c r="F161" s="25">
        <f t="shared" si="21"/>
        <v>-4.3478260869565216E-2</v>
      </c>
      <c r="G161" s="26">
        <f t="shared" si="30"/>
        <v>1016450</v>
      </c>
      <c r="H161" s="27">
        <f t="shared" si="30"/>
        <v>1086650</v>
      </c>
      <c r="I161" s="27">
        <f t="shared" si="30"/>
        <v>70200</v>
      </c>
      <c r="J161" s="25">
        <f t="shared" si="22"/>
        <v>6.9063898863692269E-2</v>
      </c>
    </row>
    <row r="162" spans="1:10" ht="30" customHeight="1" thickBot="1">
      <c r="A162" s="28">
        <v>4411111</v>
      </c>
      <c r="B162" s="29" t="s">
        <v>115</v>
      </c>
      <c r="C162" s="30">
        <v>23</v>
      </c>
      <c r="D162" s="31">
        <v>22</v>
      </c>
      <c r="E162" s="31">
        <f>+D162-C162</f>
        <v>-1</v>
      </c>
      <c r="F162" s="32">
        <f t="shared" si="21"/>
        <v>-4.3478260869565216E-2</v>
      </c>
      <c r="G162" s="33">
        <v>1016450</v>
      </c>
      <c r="H162" s="34">
        <v>1086650</v>
      </c>
      <c r="I162" s="34">
        <f>+H162-G162</f>
        <v>70200</v>
      </c>
      <c r="J162" s="32">
        <f t="shared" si="22"/>
        <v>6.9063898863692269E-2</v>
      </c>
    </row>
    <row r="163" spans="1:10" ht="12.75" customHeight="1" thickBot="1">
      <c r="A163" s="71"/>
      <c r="B163" s="72" t="s">
        <v>116</v>
      </c>
      <c r="C163" s="73">
        <f>+C148+C141+C134+C8</f>
        <v>105355</v>
      </c>
      <c r="D163" s="74">
        <f>+D148+D141+D134+D8</f>
        <v>99784</v>
      </c>
      <c r="E163" s="74">
        <f>+E148+E141+E134+E8</f>
        <v>-5571</v>
      </c>
      <c r="F163" s="75">
        <f t="shared" si="21"/>
        <v>-5.2878363627734799E-2</v>
      </c>
      <c r="G163" s="76">
        <f>+G148+G141+G134+G8</f>
        <v>3900931182.0900002</v>
      </c>
      <c r="H163" s="77">
        <f>+H148+H141+H134+H8</f>
        <v>3688728980.4200001</v>
      </c>
      <c r="I163" s="77">
        <f>+I148+I141+I134+I8</f>
        <v>-212202201.67000002</v>
      </c>
      <c r="J163" s="75">
        <f t="shared" si="22"/>
        <v>-5.4397832662176966E-2</v>
      </c>
    </row>
    <row r="164" spans="1:10" ht="0.75" customHeight="1">
      <c r="A164" s="78"/>
      <c r="B164" s="78"/>
      <c r="C164" s="79"/>
      <c r="D164" s="78"/>
      <c r="E164" s="78"/>
      <c r="F164" s="78"/>
      <c r="G164" s="80"/>
      <c r="H164" s="78"/>
      <c r="I164" s="81"/>
      <c r="J164" s="78"/>
    </row>
    <row r="165" spans="1:10" ht="12.75" hidden="1" customHeight="1"/>
    <row r="166" spans="1:10" hidden="1"/>
    <row r="167" spans="1:10" ht="12.75" hidden="1" customHeight="1">
      <c r="D167" s="82"/>
      <c r="E167" s="82"/>
      <c r="F167" s="82"/>
      <c r="G167" s="2" t="s">
        <v>117</v>
      </c>
      <c r="H167" s="82"/>
    </row>
    <row r="168" spans="1:10" hidden="1"/>
    <row r="169" spans="1:10" hidden="1"/>
    <row r="170" spans="1:10" hidden="1"/>
    <row r="171" spans="1:10" hidden="1"/>
    <row r="172" spans="1:10" hidden="1"/>
    <row r="173" spans="1:10" hidden="1"/>
    <row r="174" spans="1:10" hidden="1"/>
    <row r="175" spans="1:10">
      <c r="H175" s="83"/>
    </row>
  </sheetData>
  <mergeCells count="6">
    <mergeCell ref="A2:J2"/>
    <mergeCell ref="A3:J3"/>
    <mergeCell ref="A4:J4"/>
    <mergeCell ref="A5:J5"/>
    <mergeCell ref="E7:F7"/>
    <mergeCell ref="I7:J7"/>
  </mergeCells>
  <printOptions horizontalCentered="1"/>
  <pageMargins left="0" right="0" top="0.75" bottom="0.5" header="0.3" footer="0.3"/>
  <pageSetup scale="7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F0A2-BE19-4D57-80F7-E37BEB185A6C}">
  <dimension ref="A1:V331"/>
  <sheetViews>
    <sheetView view="pageBreakPreview" zoomScale="60" zoomScaleNormal="100" workbookViewId="0">
      <selection activeCell="I81" sqref="I81"/>
    </sheetView>
  </sheetViews>
  <sheetFormatPr defaultColWidth="11.42578125" defaultRowHeight="15"/>
  <cols>
    <col min="1" max="1" width="30.7109375" style="84" customWidth="1"/>
    <col min="2" max="2" width="13.42578125" style="84" customWidth="1"/>
    <col min="3" max="3" width="15.5703125" style="84" customWidth="1"/>
    <col min="4" max="4" width="22.140625" style="84" customWidth="1"/>
    <col min="5" max="5" width="23.28515625" style="84" customWidth="1"/>
    <col min="6" max="6" width="24.5703125" style="84" customWidth="1"/>
    <col min="7" max="7" width="14" style="84" customWidth="1"/>
    <col min="8" max="8" width="8.28515625" style="84" customWidth="1"/>
    <col min="9" max="9" width="11" style="84" customWidth="1"/>
    <col min="10" max="10" width="20.140625" style="84" customWidth="1"/>
    <col min="11" max="11" width="19.42578125" style="84" customWidth="1"/>
    <col min="12" max="12" width="22.5703125" style="84" customWidth="1"/>
    <col min="13" max="13" width="22.85546875" style="84" customWidth="1"/>
    <col min="14" max="14" width="21.7109375" style="84" customWidth="1"/>
    <col min="15" max="15" width="30.85546875" style="84" customWidth="1"/>
    <col min="16" max="16" width="20" style="84" bestFit="1" customWidth="1"/>
    <col min="17" max="17" width="36" style="84" customWidth="1"/>
    <col min="18" max="18" width="13.7109375" style="84" customWidth="1"/>
    <col min="19" max="19" width="15.85546875" style="84" customWidth="1"/>
    <col min="20" max="20" width="27.28515625" style="84" customWidth="1"/>
    <col min="21" max="21" width="19.7109375" style="84" customWidth="1"/>
    <col min="22" max="16384" width="11.42578125" style="84"/>
  </cols>
  <sheetData>
    <row r="1" spans="1:16" ht="15.75" thickBot="1"/>
    <row r="2" spans="1:16" ht="34.5" customHeight="1" thickBot="1">
      <c r="A2" s="85" t="s">
        <v>118</v>
      </c>
      <c r="B2" s="336" t="s">
        <v>119</v>
      </c>
      <c r="C2" s="336"/>
      <c r="D2" s="336"/>
      <c r="E2" s="87" t="s">
        <v>120</v>
      </c>
      <c r="F2" s="88" t="s">
        <v>121</v>
      </c>
      <c r="G2" s="89"/>
      <c r="I2" s="90"/>
      <c r="J2" s="91"/>
      <c r="K2" s="334" t="s">
        <v>122</v>
      </c>
      <c r="L2" s="335"/>
      <c r="M2" s="335"/>
      <c r="N2" s="335"/>
      <c r="O2" s="337"/>
    </row>
    <row r="3" spans="1:16" ht="30.75" thickBot="1">
      <c r="A3" s="92" t="s">
        <v>123</v>
      </c>
      <c r="B3" s="93" t="s">
        <v>124</v>
      </c>
      <c r="C3" s="93"/>
      <c r="D3" s="93">
        <v>28700</v>
      </c>
      <c r="E3" s="94">
        <f>+N34</f>
        <v>16427</v>
      </c>
      <c r="F3" s="95">
        <f>+N68</f>
        <v>436522644.67000002</v>
      </c>
      <c r="I3" s="96" t="s">
        <v>125</v>
      </c>
      <c r="J3" s="97"/>
      <c r="K3" s="98" t="s">
        <v>126</v>
      </c>
      <c r="L3" s="98" t="s">
        <v>127</v>
      </c>
      <c r="M3" s="98" t="s">
        <v>128</v>
      </c>
      <c r="N3" s="98" t="s">
        <v>123</v>
      </c>
      <c r="O3" s="99" t="s">
        <v>129</v>
      </c>
      <c r="P3" s="100"/>
    </row>
    <row r="4" spans="1:16" s="89" customFormat="1">
      <c r="A4" s="92" t="s">
        <v>130</v>
      </c>
      <c r="B4" s="93">
        <v>29100</v>
      </c>
      <c r="C4" s="93"/>
      <c r="D4" s="93">
        <v>71000</v>
      </c>
      <c r="E4" s="101">
        <f>+M34</f>
        <v>79904</v>
      </c>
      <c r="F4" s="95">
        <f>+M68</f>
        <v>2956279188.25</v>
      </c>
      <c r="G4" s="84"/>
      <c r="I4" s="102" t="s">
        <v>131</v>
      </c>
      <c r="J4" s="103" t="s">
        <v>132</v>
      </c>
      <c r="K4" s="104">
        <v>4</v>
      </c>
      <c r="L4" s="104">
        <v>73</v>
      </c>
      <c r="M4" s="104">
        <v>456</v>
      </c>
      <c r="N4" s="319">
        <v>236</v>
      </c>
      <c r="O4" s="106">
        <f>K4+L4+M4+N4</f>
        <v>769</v>
      </c>
      <c r="P4" s="105"/>
    </row>
    <row r="5" spans="1:16">
      <c r="A5" s="92" t="s">
        <v>133</v>
      </c>
      <c r="B5" s="93">
        <v>72000</v>
      </c>
      <c r="C5" s="93"/>
      <c r="D5" s="93">
        <v>87800</v>
      </c>
      <c r="E5" s="101">
        <f>+L34</f>
        <v>3036</v>
      </c>
      <c r="F5" s="95">
        <f>+L68</f>
        <v>244786100</v>
      </c>
      <c r="I5" s="107" t="s">
        <v>134</v>
      </c>
      <c r="J5" s="108" t="s">
        <v>135</v>
      </c>
      <c r="K5" s="109">
        <v>15</v>
      </c>
      <c r="L5" s="109">
        <v>316</v>
      </c>
      <c r="M5" s="109">
        <v>3435</v>
      </c>
      <c r="N5" s="110">
        <v>670</v>
      </c>
      <c r="O5" s="111">
        <f>K5+L5+M5+N5</f>
        <v>4436</v>
      </c>
      <c r="P5" s="105"/>
    </row>
    <row r="6" spans="1:16">
      <c r="A6" s="92" t="s">
        <v>136</v>
      </c>
      <c r="B6" s="93">
        <v>90600</v>
      </c>
      <c r="C6" s="93"/>
      <c r="D6" s="93">
        <v>341500</v>
      </c>
      <c r="E6" s="101">
        <f>+K34</f>
        <v>417</v>
      </c>
      <c r="F6" s="95">
        <f>+K68</f>
        <v>51141047.5</v>
      </c>
      <c r="I6" s="107" t="s">
        <v>137</v>
      </c>
      <c r="J6" s="108" t="s">
        <v>138</v>
      </c>
      <c r="K6" s="109">
        <v>4</v>
      </c>
      <c r="L6" s="109">
        <v>96</v>
      </c>
      <c r="M6" s="109">
        <v>625</v>
      </c>
      <c r="N6" s="110">
        <v>413</v>
      </c>
      <c r="O6" s="111">
        <f>K6+L6+M6+N6</f>
        <v>1138</v>
      </c>
      <c r="P6" s="105"/>
    </row>
    <row r="7" spans="1:16" ht="15.75" thickBot="1">
      <c r="A7" s="92"/>
      <c r="B7" s="93"/>
      <c r="C7" s="93"/>
      <c r="D7" s="93"/>
      <c r="E7" s="101"/>
      <c r="F7" s="112"/>
      <c r="I7" s="107" t="s">
        <v>139</v>
      </c>
      <c r="J7" s="108" t="s">
        <v>140</v>
      </c>
      <c r="K7" s="109">
        <v>6</v>
      </c>
      <c r="L7" s="109">
        <v>61</v>
      </c>
      <c r="M7" s="109">
        <v>408</v>
      </c>
      <c r="N7" s="110">
        <v>648</v>
      </c>
      <c r="O7" s="111">
        <f t="shared" ref="O7:O31" si="0">K7+L7+M7+N7</f>
        <v>1123</v>
      </c>
      <c r="P7" s="105"/>
    </row>
    <row r="8" spans="1:16" ht="15.75" thickBot="1">
      <c r="A8" s="113" t="s">
        <v>141</v>
      </c>
      <c r="B8" s="114"/>
      <c r="C8" s="114"/>
      <c r="D8" s="114"/>
      <c r="E8" s="115">
        <f>SUM(E3:E6)</f>
        <v>99784</v>
      </c>
      <c r="F8" s="116">
        <f>SUM(F3:F6)</f>
        <v>3688728980.4200001</v>
      </c>
      <c r="I8" s="107" t="s">
        <v>142</v>
      </c>
      <c r="J8" s="108" t="s">
        <v>143</v>
      </c>
      <c r="K8" s="109">
        <v>4</v>
      </c>
      <c r="L8" s="109">
        <v>71</v>
      </c>
      <c r="M8" s="109">
        <v>464</v>
      </c>
      <c r="N8" s="117">
        <v>126</v>
      </c>
      <c r="O8" s="111">
        <f>K8+L8+M8+N8</f>
        <v>665</v>
      </c>
      <c r="P8" s="105"/>
    </row>
    <row r="9" spans="1:16" ht="15.75" thickBot="1">
      <c r="A9" s="118"/>
      <c r="B9" s="118"/>
      <c r="C9" s="118"/>
      <c r="D9" s="118"/>
      <c r="E9" s="118"/>
      <c r="F9" s="118"/>
      <c r="I9" s="107" t="s">
        <v>144</v>
      </c>
      <c r="J9" s="108" t="s">
        <v>145</v>
      </c>
      <c r="K9" s="109">
        <v>5</v>
      </c>
      <c r="L9" s="109">
        <v>58</v>
      </c>
      <c r="M9" s="109">
        <v>518</v>
      </c>
      <c r="N9" s="117">
        <v>395</v>
      </c>
      <c r="O9" s="111">
        <f t="shared" si="0"/>
        <v>976</v>
      </c>
      <c r="P9" s="105"/>
    </row>
    <row r="10" spans="1:16" ht="27" customHeight="1" thickBot="1">
      <c r="A10" s="85" t="s">
        <v>118</v>
      </c>
      <c r="B10" s="338" t="s">
        <v>119</v>
      </c>
      <c r="C10" s="338"/>
      <c r="D10" s="338"/>
      <c r="E10" s="86" t="s">
        <v>146</v>
      </c>
      <c r="F10" s="86" t="s">
        <v>147</v>
      </c>
      <c r="G10" s="88" t="s">
        <v>148</v>
      </c>
      <c r="I10" s="107" t="s">
        <v>149</v>
      </c>
      <c r="J10" s="108" t="s">
        <v>150</v>
      </c>
      <c r="K10" s="109">
        <v>2</v>
      </c>
      <c r="L10" s="109">
        <v>16</v>
      </c>
      <c r="M10" s="109">
        <v>85</v>
      </c>
      <c r="N10" s="105">
        <v>45</v>
      </c>
      <c r="O10" s="111">
        <f t="shared" si="0"/>
        <v>148</v>
      </c>
      <c r="P10" s="105"/>
    </row>
    <row r="11" spans="1:16">
      <c r="A11" s="92" t="s">
        <v>123</v>
      </c>
      <c r="B11" s="93" t="s">
        <v>124</v>
      </c>
      <c r="C11" s="93"/>
      <c r="D11" s="119">
        <v>28700</v>
      </c>
      <c r="E11" s="120">
        <v>40068</v>
      </c>
      <c r="F11" s="101">
        <f>+E3</f>
        <v>16427</v>
      </c>
      <c r="G11" s="121">
        <f t="shared" ref="G11:G14" si="1">+(F11-E11)/E11</f>
        <v>-0.59002196266347207</v>
      </c>
      <c r="I11" s="107" t="s">
        <v>151</v>
      </c>
      <c r="J11" s="108" t="s">
        <v>152</v>
      </c>
      <c r="K11" s="109">
        <v>58</v>
      </c>
      <c r="L11" s="109">
        <v>590</v>
      </c>
      <c r="M11" s="109">
        <v>14198</v>
      </c>
      <c r="N11" s="110">
        <v>3225</v>
      </c>
      <c r="O11" s="111">
        <f t="shared" si="0"/>
        <v>18071</v>
      </c>
      <c r="P11" s="105"/>
    </row>
    <row r="12" spans="1:16">
      <c r="A12" s="92" t="s">
        <v>130</v>
      </c>
      <c r="B12" s="93">
        <v>29100</v>
      </c>
      <c r="C12" s="93"/>
      <c r="D12" s="119">
        <v>71000</v>
      </c>
      <c r="E12" s="122">
        <v>61418</v>
      </c>
      <c r="F12" s="101">
        <f>+E4</f>
        <v>79904</v>
      </c>
      <c r="G12" s="121">
        <f t="shared" si="1"/>
        <v>0.30098668142889706</v>
      </c>
      <c r="I12" s="107" t="s">
        <v>153</v>
      </c>
      <c r="J12" s="108" t="s">
        <v>154</v>
      </c>
      <c r="K12" s="109">
        <v>2</v>
      </c>
      <c r="L12" s="109">
        <v>5</v>
      </c>
      <c r="M12" s="109">
        <v>34</v>
      </c>
      <c r="N12" s="110">
        <v>23</v>
      </c>
      <c r="O12" s="111">
        <f t="shared" si="0"/>
        <v>64</v>
      </c>
      <c r="P12" s="105"/>
    </row>
    <row r="13" spans="1:16">
      <c r="A13" s="92" t="s">
        <v>133</v>
      </c>
      <c r="B13" s="93">
        <v>72000</v>
      </c>
      <c r="C13" s="93"/>
      <c r="D13" s="119">
        <v>87800</v>
      </c>
      <c r="E13" s="122">
        <v>3229</v>
      </c>
      <c r="F13" s="101">
        <f>+E5</f>
        <v>3036</v>
      </c>
      <c r="G13" s="312">
        <f t="shared" si="1"/>
        <v>-5.9770826881387427E-2</v>
      </c>
      <c r="I13" s="107" t="s">
        <v>155</v>
      </c>
      <c r="J13" s="108" t="s">
        <v>156</v>
      </c>
      <c r="K13" s="109">
        <v>17</v>
      </c>
      <c r="L13" s="109">
        <v>83</v>
      </c>
      <c r="M13" s="109">
        <v>318</v>
      </c>
      <c r="N13" s="110">
        <v>86</v>
      </c>
      <c r="O13" s="111">
        <f t="shared" si="0"/>
        <v>504</v>
      </c>
      <c r="P13" s="105"/>
    </row>
    <row r="14" spans="1:16">
      <c r="A14" s="92" t="s">
        <v>136</v>
      </c>
      <c r="B14" s="93">
        <v>90600</v>
      </c>
      <c r="C14" s="93"/>
      <c r="D14" s="119">
        <v>341500</v>
      </c>
      <c r="E14" s="122">
        <v>640</v>
      </c>
      <c r="F14" s="101">
        <f>+E6</f>
        <v>417</v>
      </c>
      <c r="G14" s="312">
        <f t="shared" si="1"/>
        <v>-0.34843750000000001</v>
      </c>
      <c r="I14" s="107" t="s">
        <v>157</v>
      </c>
      <c r="J14" s="108" t="s">
        <v>158</v>
      </c>
      <c r="K14" s="109">
        <v>14</v>
      </c>
      <c r="L14" s="109">
        <v>8</v>
      </c>
      <c r="M14" s="109">
        <v>30</v>
      </c>
      <c r="N14" s="117">
        <v>53</v>
      </c>
      <c r="O14" s="111">
        <f t="shared" si="0"/>
        <v>105</v>
      </c>
      <c r="P14" s="105"/>
    </row>
    <row r="15" spans="1:16">
      <c r="A15" s="92"/>
      <c r="B15" s="93"/>
      <c r="C15" s="93"/>
      <c r="D15" s="93"/>
      <c r="E15" s="101"/>
      <c r="F15" s="101"/>
      <c r="G15" s="312"/>
      <c r="I15" s="107" t="s">
        <v>159</v>
      </c>
      <c r="J15" s="108" t="s">
        <v>160</v>
      </c>
      <c r="K15" s="109">
        <v>45</v>
      </c>
      <c r="L15" s="109">
        <v>62</v>
      </c>
      <c r="M15" s="109">
        <v>350</v>
      </c>
      <c r="N15" s="105">
        <v>253</v>
      </c>
      <c r="O15" s="111">
        <f t="shared" si="0"/>
        <v>710</v>
      </c>
      <c r="P15" s="105"/>
    </row>
    <row r="16" spans="1:16">
      <c r="A16" s="92"/>
      <c r="B16" s="93"/>
      <c r="C16" s="93"/>
      <c r="D16" s="93"/>
      <c r="E16" s="101"/>
      <c r="F16" s="101"/>
      <c r="G16" s="312"/>
      <c r="I16" s="107" t="s">
        <v>161</v>
      </c>
      <c r="J16" s="108" t="s">
        <v>162</v>
      </c>
      <c r="K16" s="109">
        <v>9</v>
      </c>
      <c r="L16" s="109">
        <v>400</v>
      </c>
      <c r="M16" s="109">
        <v>1463</v>
      </c>
      <c r="N16" s="110">
        <v>523</v>
      </c>
      <c r="O16" s="111">
        <f t="shared" si="0"/>
        <v>2395</v>
      </c>
      <c r="P16" s="105"/>
    </row>
    <row r="17" spans="1:16">
      <c r="A17" s="92"/>
      <c r="B17" s="101"/>
      <c r="C17" s="93"/>
      <c r="D17" s="101"/>
      <c r="E17" s="101"/>
      <c r="F17" s="101"/>
      <c r="G17" s="312"/>
      <c r="I17" s="107" t="s">
        <v>163</v>
      </c>
      <c r="J17" s="108" t="s">
        <v>164</v>
      </c>
      <c r="K17" s="109">
        <v>8</v>
      </c>
      <c r="L17" s="109">
        <v>48</v>
      </c>
      <c r="M17" s="109">
        <v>905</v>
      </c>
      <c r="N17" s="110">
        <v>72</v>
      </c>
      <c r="O17" s="111">
        <f t="shared" si="0"/>
        <v>1033</v>
      </c>
      <c r="P17" s="105"/>
    </row>
    <row r="18" spans="1:16" ht="15.75" thickBot="1">
      <c r="A18" s="92"/>
      <c r="B18" s="93"/>
      <c r="C18" s="93"/>
      <c r="D18" s="123"/>
      <c r="E18" s="101"/>
      <c r="F18" s="124"/>
      <c r="G18" s="312"/>
      <c r="I18" s="107" t="s">
        <v>165</v>
      </c>
      <c r="J18" s="108" t="s">
        <v>166</v>
      </c>
      <c r="K18" s="109">
        <v>15</v>
      </c>
      <c r="L18" s="109">
        <v>205</v>
      </c>
      <c r="M18" s="109">
        <v>42050</v>
      </c>
      <c r="N18" s="110">
        <v>3011</v>
      </c>
      <c r="O18" s="111">
        <f t="shared" si="0"/>
        <v>45281</v>
      </c>
      <c r="P18" s="105"/>
    </row>
    <row r="19" spans="1:16" ht="15.75" thickBot="1">
      <c r="A19" s="113" t="s">
        <v>141</v>
      </c>
      <c r="B19" s="114"/>
      <c r="C19" s="114"/>
      <c r="D19" s="125"/>
      <c r="E19" s="115">
        <f>SUM(E11:E17)</f>
        <v>105355</v>
      </c>
      <c r="F19" s="126">
        <f>SUM(F11:F17)</f>
        <v>99784</v>
      </c>
      <c r="G19" s="313">
        <f>+(F19-E19)/E19</f>
        <v>-5.2878363627734799E-2</v>
      </c>
      <c r="I19" s="107" t="s">
        <v>167</v>
      </c>
      <c r="J19" s="108" t="s">
        <v>168</v>
      </c>
      <c r="K19" s="109">
        <v>6</v>
      </c>
      <c r="L19" s="109">
        <v>127</v>
      </c>
      <c r="M19" s="109">
        <v>725</v>
      </c>
      <c r="N19" s="110">
        <v>765</v>
      </c>
      <c r="O19" s="111">
        <f t="shared" si="0"/>
        <v>1623</v>
      </c>
      <c r="P19" s="105"/>
    </row>
    <row r="20" spans="1:16">
      <c r="A20" s="127"/>
      <c r="B20" s="127"/>
      <c r="C20" s="127"/>
      <c r="D20" s="127"/>
      <c r="E20" s="127"/>
      <c r="F20" s="127"/>
      <c r="I20" s="107" t="s">
        <v>169</v>
      </c>
      <c r="J20" s="108" t="s">
        <v>170</v>
      </c>
      <c r="K20" s="109">
        <v>4</v>
      </c>
      <c r="L20" s="109">
        <v>129</v>
      </c>
      <c r="M20" s="109">
        <v>6377</v>
      </c>
      <c r="N20" s="110">
        <v>4167</v>
      </c>
      <c r="O20" s="111">
        <f t="shared" si="0"/>
        <v>10677</v>
      </c>
      <c r="P20" s="105"/>
    </row>
    <row r="21" spans="1:16" ht="15.75" thickBot="1">
      <c r="I21" s="107" t="s">
        <v>171</v>
      </c>
      <c r="J21" s="108" t="s">
        <v>172</v>
      </c>
      <c r="K21" s="109">
        <v>2</v>
      </c>
      <c r="L21" s="109">
        <v>23</v>
      </c>
      <c r="M21" s="109">
        <v>128</v>
      </c>
      <c r="N21" s="110">
        <v>79</v>
      </c>
      <c r="O21" s="111">
        <f t="shared" si="0"/>
        <v>232</v>
      </c>
      <c r="P21" s="105"/>
    </row>
    <row r="22" spans="1:16" ht="30.75" thickBot="1">
      <c r="A22" s="85" t="s">
        <v>118</v>
      </c>
      <c r="B22" s="336" t="s">
        <v>119</v>
      </c>
      <c r="C22" s="336"/>
      <c r="D22" s="336"/>
      <c r="E22" s="87" t="s">
        <v>173</v>
      </c>
      <c r="F22" s="87" t="s">
        <v>174</v>
      </c>
      <c r="G22" s="87" t="s">
        <v>148</v>
      </c>
      <c r="I22" s="107" t="s">
        <v>175</v>
      </c>
      <c r="J22" s="108" t="s">
        <v>176</v>
      </c>
      <c r="K22" s="109">
        <v>6</v>
      </c>
      <c r="L22" s="109">
        <v>68</v>
      </c>
      <c r="M22" s="109">
        <v>325</v>
      </c>
      <c r="N22" s="117">
        <v>218</v>
      </c>
      <c r="O22" s="111">
        <f t="shared" si="0"/>
        <v>617</v>
      </c>
      <c r="P22" s="105"/>
    </row>
    <row r="23" spans="1:16">
      <c r="A23" s="92" t="s">
        <v>123</v>
      </c>
      <c r="B23" s="128" t="s">
        <v>124</v>
      </c>
      <c r="C23" s="129"/>
      <c r="D23" s="130">
        <v>28700</v>
      </c>
      <c r="E23" s="131">
        <v>992794636.84000003</v>
      </c>
      <c r="F23" s="132">
        <f>+F3</f>
        <v>436522644.67000002</v>
      </c>
      <c r="G23" s="314">
        <f>+(F23-E23)/E23</f>
        <v>-0.56030922360799329</v>
      </c>
      <c r="I23" s="107" t="s">
        <v>177</v>
      </c>
      <c r="J23" s="108" t="s">
        <v>178</v>
      </c>
      <c r="K23" s="109">
        <v>1</v>
      </c>
      <c r="L23" s="109">
        <v>21</v>
      </c>
      <c r="M23" s="109">
        <v>53</v>
      </c>
      <c r="N23" s="105">
        <v>54</v>
      </c>
      <c r="O23" s="111">
        <f t="shared" si="0"/>
        <v>129</v>
      </c>
      <c r="P23" s="105"/>
    </row>
    <row r="24" spans="1:16">
      <c r="A24" s="92" t="s">
        <v>130</v>
      </c>
      <c r="B24" s="93">
        <v>29100</v>
      </c>
      <c r="C24" s="93"/>
      <c r="D24" s="93">
        <v>71000</v>
      </c>
      <c r="E24" s="133">
        <v>2575691777.75</v>
      </c>
      <c r="F24" s="134">
        <f>+F4</f>
        <v>2956279188.25</v>
      </c>
      <c r="G24" s="312">
        <f t="shared" ref="G24:G25" si="2">+(F24-E24)/E24</f>
        <v>0.14776123982989253</v>
      </c>
      <c r="I24" s="107" t="s">
        <v>179</v>
      </c>
      <c r="J24" s="108" t="s">
        <v>180</v>
      </c>
      <c r="K24" s="109">
        <v>8</v>
      </c>
      <c r="L24" s="109">
        <v>66</v>
      </c>
      <c r="M24" s="109">
        <v>553</v>
      </c>
      <c r="N24" s="110">
        <v>321</v>
      </c>
      <c r="O24" s="111">
        <f t="shared" si="0"/>
        <v>948</v>
      </c>
      <c r="P24" s="105"/>
    </row>
    <row r="25" spans="1:16">
      <c r="A25" s="92" t="s">
        <v>133</v>
      </c>
      <c r="B25" s="93">
        <v>72000</v>
      </c>
      <c r="C25" s="93"/>
      <c r="D25" s="93">
        <v>87800</v>
      </c>
      <c r="E25" s="133">
        <v>259838950</v>
      </c>
      <c r="F25" s="134">
        <f>+F5</f>
        <v>244786100</v>
      </c>
      <c r="G25" s="312">
        <f t="shared" si="2"/>
        <v>-5.7931461006904467E-2</v>
      </c>
      <c r="I25" s="107" t="s">
        <v>181</v>
      </c>
      <c r="J25" s="108" t="s">
        <v>182</v>
      </c>
      <c r="K25" s="109">
        <v>1</v>
      </c>
      <c r="L25" s="109">
        <v>30</v>
      </c>
      <c r="M25" s="109">
        <v>220</v>
      </c>
      <c r="N25" s="117">
        <v>128</v>
      </c>
      <c r="O25" s="111">
        <f t="shared" si="0"/>
        <v>379</v>
      </c>
      <c r="P25" s="105"/>
    </row>
    <row r="26" spans="1:16">
      <c r="A26" s="92" t="s">
        <v>136</v>
      </c>
      <c r="B26" s="93">
        <v>90600</v>
      </c>
      <c r="C26" s="93"/>
      <c r="D26" s="93">
        <v>341500</v>
      </c>
      <c r="E26" s="133">
        <v>72605817.5</v>
      </c>
      <c r="F26" s="134">
        <f>+F6</f>
        <v>51141047.5</v>
      </c>
      <c r="G26" s="312">
        <f>+(F26-E26)/E26</f>
        <v>-0.29563429955182308</v>
      </c>
      <c r="I26" s="107" t="s">
        <v>183</v>
      </c>
      <c r="J26" s="108" t="s">
        <v>184</v>
      </c>
      <c r="K26" s="109">
        <v>1</v>
      </c>
      <c r="L26" s="109">
        <v>71</v>
      </c>
      <c r="M26" s="109">
        <v>1356</v>
      </c>
      <c r="N26" s="117">
        <v>42</v>
      </c>
      <c r="O26" s="111">
        <f t="shared" si="0"/>
        <v>1470</v>
      </c>
      <c r="P26" s="105"/>
    </row>
    <row r="27" spans="1:16">
      <c r="A27" s="92"/>
      <c r="B27" s="93"/>
      <c r="C27" s="93"/>
      <c r="D27" s="93"/>
      <c r="E27" s="136"/>
      <c r="F27" s="136"/>
      <c r="G27" s="312"/>
      <c r="I27" s="107" t="s">
        <v>185</v>
      </c>
      <c r="J27" s="108" t="s">
        <v>186</v>
      </c>
      <c r="K27" s="109">
        <v>2</v>
      </c>
      <c r="L27" s="109">
        <v>21</v>
      </c>
      <c r="M27" s="109">
        <v>2095</v>
      </c>
      <c r="N27" s="105">
        <v>236</v>
      </c>
      <c r="O27" s="111">
        <f t="shared" si="0"/>
        <v>2354</v>
      </c>
      <c r="P27" s="105"/>
    </row>
    <row r="28" spans="1:16">
      <c r="A28" s="92"/>
      <c r="B28" s="93"/>
      <c r="C28" s="93"/>
      <c r="D28" s="93"/>
      <c r="E28" s="136"/>
      <c r="F28" s="136"/>
      <c r="G28" s="312"/>
      <c r="I28" s="107" t="s">
        <v>187</v>
      </c>
      <c r="J28" s="108" t="s">
        <v>188</v>
      </c>
      <c r="K28" s="109">
        <v>113</v>
      </c>
      <c r="L28" s="109">
        <v>300</v>
      </c>
      <c r="M28" s="109">
        <v>514</v>
      </c>
      <c r="N28" s="110">
        <v>103</v>
      </c>
      <c r="O28" s="111">
        <f t="shared" si="0"/>
        <v>1030</v>
      </c>
      <c r="P28" s="105"/>
    </row>
    <row r="29" spans="1:16">
      <c r="A29" s="92"/>
      <c r="B29" s="101"/>
      <c r="C29" s="93"/>
      <c r="D29" s="101"/>
      <c r="E29" s="136"/>
      <c r="F29" s="136"/>
      <c r="G29" s="312"/>
      <c r="I29" s="107" t="s">
        <v>189</v>
      </c>
      <c r="J29" s="108" t="s">
        <v>190</v>
      </c>
      <c r="K29" s="109">
        <v>9</v>
      </c>
      <c r="L29" s="109">
        <v>50</v>
      </c>
      <c r="M29" s="109">
        <v>545</v>
      </c>
      <c r="N29" s="117">
        <v>44</v>
      </c>
      <c r="O29" s="111">
        <f t="shared" si="0"/>
        <v>648</v>
      </c>
      <c r="P29" s="105"/>
    </row>
    <row r="30" spans="1:16" ht="15.75" thickBot="1">
      <c r="A30" s="92"/>
      <c r="B30" s="123"/>
      <c r="C30" s="123"/>
      <c r="D30" s="123"/>
      <c r="E30" s="137"/>
      <c r="F30" s="138"/>
      <c r="G30" s="312"/>
      <c r="I30" s="107" t="s">
        <v>191</v>
      </c>
      <c r="J30" s="108" t="s">
        <v>192</v>
      </c>
      <c r="K30" s="109">
        <v>9</v>
      </c>
      <c r="L30" s="109"/>
      <c r="M30" s="109">
        <v>3</v>
      </c>
      <c r="N30" s="105">
        <v>2</v>
      </c>
      <c r="O30" s="111">
        <f t="shared" si="0"/>
        <v>14</v>
      </c>
      <c r="P30" s="105"/>
    </row>
    <row r="31" spans="1:16" ht="15.75" thickBot="1">
      <c r="A31" s="113" t="s">
        <v>141</v>
      </c>
      <c r="B31" s="125"/>
      <c r="C31" s="125"/>
      <c r="D31" s="125"/>
      <c r="E31" s="139">
        <f>SUM(E23:E29)</f>
        <v>3900931182.0900002</v>
      </c>
      <c r="F31" s="140">
        <f>SUM(F23:F29)</f>
        <v>3688728980.4200001</v>
      </c>
      <c r="G31" s="313">
        <f>+(F31-E31)/E31</f>
        <v>-5.439783266217698E-2</v>
      </c>
      <c r="I31" s="107" t="s">
        <v>193</v>
      </c>
      <c r="J31" s="108" t="s">
        <v>194</v>
      </c>
      <c r="K31" s="109">
        <v>3</v>
      </c>
      <c r="L31" s="109">
        <v>20</v>
      </c>
      <c r="M31" s="109">
        <v>89</v>
      </c>
      <c r="N31" s="110">
        <v>33</v>
      </c>
      <c r="O31" s="111">
        <f t="shared" si="0"/>
        <v>145</v>
      </c>
      <c r="P31" s="105"/>
    </row>
    <row r="32" spans="1:16" ht="15.75" thickBot="1">
      <c r="I32" s="107" t="s">
        <v>195</v>
      </c>
      <c r="J32" s="108" t="s">
        <v>196</v>
      </c>
      <c r="K32" s="109">
        <v>42</v>
      </c>
      <c r="L32" s="109">
        <v>17</v>
      </c>
      <c r="M32" s="109">
        <v>1572</v>
      </c>
      <c r="N32" s="117">
        <v>447</v>
      </c>
      <c r="O32" s="111">
        <f>K32+L32+M32+N32</f>
        <v>2078</v>
      </c>
      <c r="P32" s="105"/>
    </row>
    <row r="33" spans="1:17" ht="15.75" thickBot="1">
      <c r="A33" s="339" t="s">
        <v>197</v>
      </c>
      <c r="B33" s="340"/>
      <c r="C33" s="340"/>
      <c r="D33" s="340"/>
      <c r="E33" s="340"/>
      <c r="F33" s="340"/>
      <c r="G33" s="340"/>
      <c r="I33" s="141" t="s">
        <v>198</v>
      </c>
      <c r="J33" s="142" t="s">
        <v>199</v>
      </c>
      <c r="K33" s="143">
        <v>2</v>
      </c>
      <c r="L33" s="143">
        <v>1</v>
      </c>
      <c r="M33" s="143">
        <v>10</v>
      </c>
      <c r="N33" s="320">
        <v>9</v>
      </c>
      <c r="O33" s="144">
        <f>K33+L33+M33+N33</f>
        <v>22</v>
      </c>
      <c r="P33" s="105"/>
    </row>
    <row r="34" spans="1:17" ht="15.75" thickBot="1">
      <c r="A34" s="145"/>
      <c r="B34" s="146" t="s">
        <v>200</v>
      </c>
      <c r="C34" s="147"/>
      <c r="D34" s="146"/>
      <c r="E34" s="148"/>
      <c r="G34" s="315"/>
      <c r="I34" s="334" t="s">
        <v>141</v>
      </c>
      <c r="J34" s="335"/>
      <c r="K34" s="149">
        <f t="shared" ref="K34:M34" si="3">SUM(K4:K33)</f>
        <v>417</v>
      </c>
      <c r="L34" s="149">
        <f t="shared" si="3"/>
        <v>3036</v>
      </c>
      <c r="M34" s="149">
        <f t="shared" si="3"/>
        <v>79904</v>
      </c>
      <c r="N34" s="149">
        <f>SUM(N4:N33)</f>
        <v>16427</v>
      </c>
      <c r="O34" s="150">
        <f>SUM(O4:O33)</f>
        <v>99784</v>
      </c>
      <c r="P34" s="151"/>
    </row>
    <row r="35" spans="1:17" ht="15.75" thickBot="1">
      <c r="A35" s="152" t="s">
        <v>201</v>
      </c>
      <c r="B35" s="153" t="s">
        <v>202</v>
      </c>
      <c r="C35" s="154" t="s">
        <v>203</v>
      </c>
      <c r="D35" s="155" t="s">
        <v>204</v>
      </c>
      <c r="E35" s="156" t="s">
        <v>205</v>
      </c>
      <c r="F35" s="153" t="s">
        <v>206</v>
      </c>
      <c r="G35" s="156" t="s">
        <v>207</v>
      </c>
      <c r="I35" s="157"/>
      <c r="J35" s="157"/>
      <c r="K35" s="158"/>
      <c r="L35" s="158"/>
      <c r="M35" s="158"/>
      <c r="N35" s="158"/>
      <c r="O35" s="158"/>
    </row>
    <row r="36" spans="1:17" ht="15.75" thickBot="1">
      <c r="A36" s="159" t="s">
        <v>208</v>
      </c>
      <c r="B36" s="160">
        <v>70</v>
      </c>
      <c r="C36" s="161">
        <v>347</v>
      </c>
      <c r="D36" s="162">
        <f>SUM(B36:C36)</f>
        <v>417</v>
      </c>
      <c r="E36" s="163">
        <f>+B36/D36</f>
        <v>0.16786570743405277</v>
      </c>
      <c r="F36" s="163">
        <f>+C36/D36</f>
        <v>0.83213429256594729</v>
      </c>
      <c r="G36" s="316">
        <f>+D36/$D$40</f>
        <v>4.1790266976669604E-3</v>
      </c>
      <c r="I36" s="334" t="s">
        <v>209</v>
      </c>
      <c r="J36" s="335"/>
      <c r="K36" s="335"/>
      <c r="L36" s="335"/>
      <c r="M36" s="335"/>
      <c r="N36" s="335"/>
      <c r="O36" s="337"/>
    </row>
    <row r="37" spans="1:17" ht="30.75" thickBot="1">
      <c r="A37" s="164" t="s">
        <v>210</v>
      </c>
      <c r="B37" s="165">
        <v>646</v>
      </c>
      <c r="C37" s="165">
        <v>2390</v>
      </c>
      <c r="D37" s="162">
        <f t="shared" ref="D37:D39" si="4">SUM(B37:C37)</f>
        <v>3036</v>
      </c>
      <c r="E37" s="166">
        <f t="shared" ref="E37:E38" si="5">+B37/D37</f>
        <v>0.21277997364953888</v>
      </c>
      <c r="F37" s="163">
        <f>+C37/D37</f>
        <v>0.78722002635046118</v>
      </c>
      <c r="G37" s="317">
        <f>+D37/$D$40</f>
        <v>3.0425719554237153E-2</v>
      </c>
      <c r="I37" s="167" t="s">
        <v>125</v>
      </c>
      <c r="J37" s="168"/>
      <c r="K37" s="169" t="s">
        <v>126</v>
      </c>
      <c r="L37" s="170" t="s">
        <v>127</v>
      </c>
      <c r="M37" s="170" t="s">
        <v>128</v>
      </c>
      <c r="N37" s="171" t="s">
        <v>123</v>
      </c>
      <c r="O37" s="169" t="s">
        <v>129</v>
      </c>
    </row>
    <row r="38" spans="1:17">
      <c r="A38" s="164" t="s">
        <v>211</v>
      </c>
      <c r="B38" s="172">
        <v>5494</v>
      </c>
      <c r="C38" s="173">
        <v>10933</v>
      </c>
      <c r="D38" s="162">
        <f t="shared" si="4"/>
        <v>16427</v>
      </c>
      <c r="E38" s="166">
        <f t="shared" si="5"/>
        <v>0.33444938211481096</v>
      </c>
      <c r="F38" s="163">
        <f>+C38/D38</f>
        <v>0.66555061788518899</v>
      </c>
      <c r="G38" s="317">
        <f>+D38/$D$40</f>
        <v>0.16462559127715867</v>
      </c>
      <c r="I38" s="102" t="s">
        <v>131</v>
      </c>
      <c r="J38" s="103" t="s">
        <v>132</v>
      </c>
      <c r="K38" s="321">
        <v>452050</v>
      </c>
      <c r="L38" s="321">
        <v>5931000</v>
      </c>
      <c r="M38" s="321">
        <v>22673900</v>
      </c>
      <c r="N38" s="321">
        <v>6315950</v>
      </c>
      <c r="O38" s="175">
        <f>K38+L38+M38+N38</f>
        <v>35372900</v>
      </c>
      <c r="P38" s="176"/>
      <c r="Q38" s="177"/>
    </row>
    <row r="39" spans="1:17" ht="15.75" thickBot="1">
      <c r="A39" s="178" t="s">
        <v>212</v>
      </c>
      <c r="B39" s="179">
        <v>22089</v>
      </c>
      <c r="C39" s="179">
        <v>57815</v>
      </c>
      <c r="D39" s="162">
        <f t="shared" si="4"/>
        <v>79904</v>
      </c>
      <c r="E39" s="180">
        <f>+B39/D39</f>
        <v>0.27644423307969562</v>
      </c>
      <c r="F39" s="163">
        <f>+C39/D39</f>
        <v>0.72355576692030432</v>
      </c>
      <c r="G39" s="318">
        <f>+D39/$D$40</f>
        <v>0.80076966247093717</v>
      </c>
      <c r="I39" s="107" t="s">
        <v>134</v>
      </c>
      <c r="J39" s="108" t="s">
        <v>135</v>
      </c>
      <c r="K39" s="174">
        <v>1496050</v>
      </c>
      <c r="L39" s="174">
        <v>25398600</v>
      </c>
      <c r="M39" s="174">
        <v>160995540</v>
      </c>
      <c r="N39" s="174">
        <v>18437216.670000002</v>
      </c>
      <c r="O39" s="181">
        <f t="shared" ref="O39:O65" si="6">K39+L39+M39+N39</f>
        <v>206327406.67000002</v>
      </c>
      <c r="P39" s="176"/>
      <c r="Q39" s="177"/>
    </row>
    <row r="40" spans="1:17" ht="15.75" thickBot="1">
      <c r="A40" s="152" t="s">
        <v>141</v>
      </c>
      <c r="B40" s="182">
        <f>SUM(B36:B39)</f>
        <v>28299</v>
      </c>
      <c r="C40" s="183">
        <f>SUM(C36:C39)</f>
        <v>71485</v>
      </c>
      <c r="D40" s="184">
        <f>SUM(D36:D39)</f>
        <v>99784</v>
      </c>
      <c r="E40" s="185">
        <f>+B40/D40</f>
        <v>0.2836025815762046</v>
      </c>
      <c r="F40" s="186">
        <f>+C40/D40</f>
        <v>0.71639741842379545</v>
      </c>
      <c r="G40" s="186">
        <f>+B40/$B$40</f>
        <v>1</v>
      </c>
      <c r="I40" s="107" t="s">
        <v>137</v>
      </c>
      <c r="J40" s="108" t="s">
        <v>138</v>
      </c>
      <c r="K40" s="174">
        <v>452050</v>
      </c>
      <c r="L40" s="174">
        <v>7984400</v>
      </c>
      <c r="M40" s="174">
        <v>30127300</v>
      </c>
      <c r="N40" s="174">
        <v>11093250</v>
      </c>
      <c r="O40" s="181">
        <f>K40+L40+M40+N40</f>
        <v>49657000</v>
      </c>
      <c r="P40" s="176"/>
      <c r="Q40" s="177"/>
    </row>
    <row r="41" spans="1:17">
      <c r="A41" s="187"/>
      <c r="B41" s="187"/>
      <c r="C41" s="187"/>
      <c r="D41" s="187"/>
      <c r="E41" s="187"/>
      <c r="F41" s="187"/>
      <c r="I41" s="107" t="s">
        <v>139</v>
      </c>
      <c r="J41" s="108" t="s">
        <v>140</v>
      </c>
      <c r="K41" s="174">
        <v>655850</v>
      </c>
      <c r="L41" s="174">
        <v>4939800</v>
      </c>
      <c r="M41" s="174">
        <v>17984350</v>
      </c>
      <c r="N41" s="174">
        <v>17319200</v>
      </c>
      <c r="O41" s="181">
        <f t="shared" si="6"/>
        <v>40899200</v>
      </c>
      <c r="P41" s="176"/>
      <c r="Q41" s="177"/>
    </row>
    <row r="42" spans="1:17">
      <c r="I42" s="107" t="s">
        <v>142</v>
      </c>
      <c r="J42" s="108" t="s">
        <v>143</v>
      </c>
      <c r="K42" s="174">
        <v>452050</v>
      </c>
      <c r="L42" s="174">
        <v>5758200</v>
      </c>
      <c r="M42" s="174">
        <v>22266700</v>
      </c>
      <c r="N42" s="174">
        <v>3472450</v>
      </c>
      <c r="O42" s="181">
        <f t="shared" si="6"/>
        <v>31949400</v>
      </c>
      <c r="P42" s="176"/>
      <c r="Q42" s="177"/>
    </row>
    <row r="43" spans="1:17">
      <c r="I43" s="107" t="s">
        <v>144</v>
      </c>
      <c r="J43" s="108" t="s">
        <v>145</v>
      </c>
      <c r="K43" s="174">
        <v>543350</v>
      </c>
      <c r="L43" s="174">
        <v>4931400</v>
      </c>
      <c r="M43" s="174">
        <v>22234400</v>
      </c>
      <c r="N43" s="174">
        <v>10870200</v>
      </c>
      <c r="O43" s="181">
        <f t="shared" si="6"/>
        <v>38579350</v>
      </c>
      <c r="P43" s="176"/>
      <c r="Q43" s="177"/>
    </row>
    <row r="44" spans="1:17">
      <c r="I44" s="107" t="s">
        <v>149</v>
      </c>
      <c r="J44" s="108" t="s">
        <v>150</v>
      </c>
      <c r="K44" s="174">
        <v>248250</v>
      </c>
      <c r="L44" s="174">
        <v>1359600</v>
      </c>
      <c r="M44" s="174">
        <v>3839100</v>
      </c>
      <c r="N44" s="174">
        <v>1179825</v>
      </c>
      <c r="O44" s="181">
        <f t="shared" si="6"/>
        <v>6626775</v>
      </c>
      <c r="P44" s="176"/>
      <c r="Q44" s="177"/>
    </row>
    <row r="45" spans="1:17">
      <c r="I45" s="107" t="s">
        <v>151</v>
      </c>
      <c r="J45" s="108" t="s">
        <v>152</v>
      </c>
      <c r="K45" s="174">
        <v>5882450</v>
      </c>
      <c r="L45" s="174">
        <v>46812000</v>
      </c>
      <c r="M45" s="174">
        <v>632232500</v>
      </c>
      <c r="N45" s="174">
        <v>86353650</v>
      </c>
      <c r="O45" s="181">
        <f t="shared" si="6"/>
        <v>771280600</v>
      </c>
      <c r="P45" s="176"/>
      <c r="Q45" s="177"/>
    </row>
    <row r="46" spans="1:17">
      <c r="A46" s="157"/>
      <c r="B46" s="188"/>
      <c r="C46" s="188"/>
      <c r="D46" s="188"/>
      <c r="E46" s="188"/>
      <c r="I46" s="107" t="s">
        <v>153</v>
      </c>
      <c r="J46" s="108" t="s">
        <v>154</v>
      </c>
      <c r="K46" s="174">
        <v>248250</v>
      </c>
      <c r="L46" s="174">
        <v>420600</v>
      </c>
      <c r="M46" s="174">
        <v>1752400</v>
      </c>
      <c r="N46" s="174">
        <v>621350</v>
      </c>
      <c r="O46" s="181">
        <f t="shared" si="6"/>
        <v>3042600</v>
      </c>
      <c r="P46" s="176"/>
      <c r="Q46" s="177"/>
    </row>
    <row r="47" spans="1:17">
      <c r="I47" s="107" t="s">
        <v>155</v>
      </c>
      <c r="J47" s="108" t="s">
        <v>156</v>
      </c>
      <c r="K47" s="174">
        <v>1744500</v>
      </c>
      <c r="L47" s="174">
        <v>6829200</v>
      </c>
      <c r="M47" s="174">
        <v>16896300</v>
      </c>
      <c r="N47" s="174">
        <v>2373850</v>
      </c>
      <c r="O47" s="181">
        <f t="shared" si="6"/>
        <v>27843850</v>
      </c>
      <c r="P47" s="176"/>
      <c r="Q47" s="177"/>
    </row>
    <row r="48" spans="1:17" ht="15.75" thickBot="1">
      <c r="A48" s="341"/>
      <c r="B48" s="341"/>
      <c r="C48" s="341"/>
      <c r="D48" s="341"/>
      <c r="E48" s="341"/>
      <c r="F48" s="341"/>
      <c r="I48" s="107" t="s">
        <v>157</v>
      </c>
      <c r="J48" s="108" t="s">
        <v>158</v>
      </c>
      <c r="K48" s="174">
        <v>2622850</v>
      </c>
      <c r="L48" s="174">
        <v>679800</v>
      </c>
      <c r="M48" s="174">
        <v>1375550</v>
      </c>
      <c r="N48" s="174">
        <v>1443500</v>
      </c>
      <c r="O48" s="181">
        <f t="shared" si="6"/>
        <v>6121700</v>
      </c>
      <c r="P48" s="176"/>
      <c r="Q48" s="177"/>
    </row>
    <row r="49" spans="1:22" ht="15.75" thickBot="1">
      <c r="A49" s="341"/>
      <c r="B49" s="341"/>
      <c r="C49" s="341"/>
      <c r="D49" s="341"/>
      <c r="E49" s="341"/>
      <c r="F49" s="341"/>
      <c r="I49" s="107" t="s">
        <v>159</v>
      </c>
      <c r="J49" s="108" t="s">
        <v>160</v>
      </c>
      <c r="K49" s="174">
        <v>6517399.5</v>
      </c>
      <c r="L49" s="174">
        <v>5094600</v>
      </c>
      <c r="M49" s="174">
        <v>16912150</v>
      </c>
      <c r="N49" s="174">
        <v>6835450</v>
      </c>
      <c r="O49" s="181">
        <f t="shared" si="6"/>
        <v>35359599.5</v>
      </c>
      <c r="P49" s="176"/>
      <c r="Q49" s="189" t="s">
        <v>213</v>
      </c>
      <c r="R49" s="342" t="s">
        <v>200</v>
      </c>
      <c r="S49" s="343"/>
      <c r="T49" s="190"/>
    </row>
    <row r="50" spans="1:22" ht="15.75" thickBot="1">
      <c r="I50" s="107" t="s">
        <v>161</v>
      </c>
      <c r="J50" s="108" t="s">
        <v>162</v>
      </c>
      <c r="K50" s="174">
        <v>924000</v>
      </c>
      <c r="L50" s="174">
        <v>31664400</v>
      </c>
      <c r="M50" s="174">
        <v>82229950</v>
      </c>
      <c r="N50" s="174">
        <v>13886150</v>
      </c>
      <c r="O50" s="181">
        <f t="shared" si="6"/>
        <v>128704500</v>
      </c>
      <c r="P50" s="176"/>
      <c r="Q50" s="191" t="s">
        <v>214</v>
      </c>
      <c r="R50" s="192" t="s">
        <v>202</v>
      </c>
      <c r="S50" s="190" t="s">
        <v>203</v>
      </c>
      <c r="T50" s="193" t="s">
        <v>202</v>
      </c>
      <c r="U50" s="194" t="s">
        <v>141</v>
      </c>
    </row>
    <row r="51" spans="1:22">
      <c r="I51" s="107" t="s">
        <v>163</v>
      </c>
      <c r="J51" s="108" t="s">
        <v>164</v>
      </c>
      <c r="K51" s="174">
        <v>853249.5</v>
      </c>
      <c r="L51" s="174">
        <v>3748800</v>
      </c>
      <c r="M51" s="174">
        <v>34486200</v>
      </c>
      <c r="N51" s="174">
        <v>1981600</v>
      </c>
      <c r="O51" s="181">
        <f t="shared" si="6"/>
        <v>41069849.5</v>
      </c>
      <c r="P51" s="176"/>
      <c r="Q51" s="195" t="s">
        <v>215</v>
      </c>
      <c r="R51" s="196">
        <v>0</v>
      </c>
      <c r="S51" s="196" t="s">
        <v>45</v>
      </c>
      <c r="T51" s="197">
        <v>0</v>
      </c>
      <c r="U51" s="198">
        <f>SUM(R51:S51)</f>
        <v>0</v>
      </c>
    </row>
    <row r="52" spans="1:22">
      <c r="I52" s="107" t="s">
        <v>165</v>
      </c>
      <c r="J52" s="108" t="s">
        <v>166</v>
      </c>
      <c r="K52" s="174">
        <v>1503350</v>
      </c>
      <c r="L52" s="174">
        <v>16643400</v>
      </c>
      <c r="M52" s="174">
        <v>1273855625</v>
      </c>
      <c r="N52" s="174">
        <v>77310000</v>
      </c>
      <c r="O52" s="181">
        <f t="shared" si="6"/>
        <v>1369312375</v>
      </c>
      <c r="P52" s="176"/>
      <c r="Q52" s="199" t="s">
        <v>216</v>
      </c>
      <c r="R52" s="200">
        <v>907</v>
      </c>
      <c r="S52" s="200">
        <v>1805</v>
      </c>
      <c r="T52" s="197">
        <f>-R52</f>
        <v>-907</v>
      </c>
      <c r="U52" s="198">
        <f t="shared" ref="U52:U56" si="7">SUM(R52:S52)</f>
        <v>2712</v>
      </c>
    </row>
    <row r="53" spans="1:22">
      <c r="I53" s="107" t="s">
        <v>167</v>
      </c>
      <c r="J53" s="108" t="s">
        <v>168</v>
      </c>
      <c r="K53" s="174">
        <v>660700</v>
      </c>
      <c r="L53" s="174">
        <v>10448400</v>
      </c>
      <c r="M53" s="174">
        <v>34254800</v>
      </c>
      <c r="N53" s="174">
        <v>20327850</v>
      </c>
      <c r="O53" s="181">
        <f t="shared" si="6"/>
        <v>65691750</v>
      </c>
      <c r="P53" s="176"/>
      <c r="Q53" s="199" t="s">
        <v>217</v>
      </c>
      <c r="R53" s="200">
        <v>6169</v>
      </c>
      <c r="S53" s="200">
        <v>14614</v>
      </c>
      <c r="T53" s="197">
        <f t="shared" ref="T53:T56" si="8">-R53</f>
        <v>-6169</v>
      </c>
      <c r="U53" s="198">
        <f t="shared" si="7"/>
        <v>20783</v>
      </c>
    </row>
    <row r="54" spans="1:22">
      <c r="I54" s="107" t="s">
        <v>169</v>
      </c>
      <c r="J54" s="108" t="s">
        <v>170</v>
      </c>
      <c r="K54" s="174">
        <v>467500</v>
      </c>
      <c r="L54" s="174">
        <v>10735200</v>
      </c>
      <c r="M54" s="174">
        <v>236995928</v>
      </c>
      <c r="N54" s="174">
        <v>109889103</v>
      </c>
      <c r="O54" s="181">
        <f t="shared" si="6"/>
        <v>358087731</v>
      </c>
      <c r="P54" s="176"/>
      <c r="Q54" s="199" t="s">
        <v>218</v>
      </c>
      <c r="R54" s="200">
        <v>9307</v>
      </c>
      <c r="S54" s="200">
        <v>24792</v>
      </c>
      <c r="T54" s="197">
        <f t="shared" si="8"/>
        <v>-9307</v>
      </c>
      <c r="U54" s="198">
        <f t="shared" si="7"/>
        <v>34099</v>
      </c>
    </row>
    <row r="55" spans="1:22">
      <c r="I55" s="107" t="s">
        <v>171</v>
      </c>
      <c r="J55" s="108" t="s">
        <v>172</v>
      </c>
      <c r="K55" s="174">
        <v>248250</v>
      </c>
      <c r="L55" s="174">
        <v>1930200</v>
      </c>
      <c r="M55" s="174">
        <v>5826200</v>
      </c>
      <c r="N55" s="174">
        <v>2160600</v>
      </c>
      <c r="O55" s="181">
        <f t="shared" si="6"/>
        <v>10165250</v>
      </c>
      <c r="P55" s="176"/>
      <c r="Q55" s="199" t="s">
        <v>219</v>
      </c>
      <c r="R55" s="200">
        <v>6475</v>
      </c>
      <c r="S55" s="200">
        <v>16962</v>
      </c>
      <c r="T55" s="197">
        <f t="shared" si="8"/>
        <v>-6475</v>
      </c>
      <c r="U55" s="198">
        <f t="shared" si="7"/>
        <v>23437</v>
      </c>
    </row>
    <row r="56" spans="1:22">
      <c r="I56" s="107" t="s">
        <v>175</v>
      </c>
      <c r="J56" s="108" t="s">
        <v>176</v>
      </c>
      <c r="K56" s="174">
        <v>655850</v>
      </c>
      <c r="L56" s="174">
        <v>5613000</v>
      </c>
      <c r="M56" s="174">
        <v>13957550</v>
      </c>
      <c r="N56" s="174">
        <v>5984900</v>
      </c>
      <c r="O56" s="181">
        <f t="shared" si="6"/>
        <v>26211300</v>
      </c>
      <c r="P56" s="176"/>
      <c r="Q56" s="199" t="s">
        <v>220</v>
      </c>
      <c r="R56" s="200">
        <v>5441</v>
      </c>
      <c r="S56" s="200">
        <v>13312</v>
      </c>
      <c r="T56" s="197">
        <f t="shared" si="8"/>
        <v>-5441</v>
      </c>
      <c r="U56" s="198">
        <f t="shared" si="7"/>
        <v>18753</v>
      </c>
      <c r="V56" s="201"/>
    </row>
    <row r="57" spans="1:22">
      <c r="I57" s="107" t="s">
        <v>177</v>
      </c>
      <c r="J57" s="108" t="s">
        <v>178</v>
      </c>
      <c r="K57" s="174">
        <v>101900</v>
      </c>
      <c r="L57" s="174">
        <v>1700400</v>
      </c>
      <c r="M57" s="174">
        <v>2525800</v>
      </c>
      <c r="N57" s="174">
        <v>1457400</v>
      </c>
      <c r="O57" s="181">
        <f t="shared" si="6"/>
        <v>5785500</v>
      </c>
      <c r="P57" s="176"/>
      <c r="Q57" s="202" t="s">
        <v>141</v>
      </c>
      <c r="R57" s="203">
        <f>SUM(R51:R56)</f>
        <v>28299</v>
      </c>
      <c r="S57" s="203">
        <f>SUM(S51:S56)</f>
        <v>71485</v>
      </c>
      <c r="T57" s="203">
        <f t="shared" ref="T57" si="9">SUM(T51:T56)</f>
        <v>-28299</v>
      </c>
      <c r="U57" s="203">
        <f>SUM(U51:U56)</f>
        <v>99784</v>
      </c>
    </row>
    <row r="58" spans="1:22">
      <c r="I58" s="107" t="s">
        <v>179</v>
      </c>
      <c r="J58" s="108" t="s">
        <v>180</v>
      </c>
      <c r="K58" s="174">
        <v>859650</v>
      </c>
      <c r="L58" s="174">
        <v>5451600</v>
      </c>
      <c r="M58" s="174">
        <v>24469550</v>
      </c>
      <c r="N58" s="174">
        <v>8581900</v>
      </c>
      <c r="O58" s="181">
        <f t="shared" si="6"/>
        <v>39362700</v>
      </c>
      <c r="P58" s="176"/>
      <c r="Q58" s="105"/>
      <c r="R58" s="105"/>
      <c r="S58" s="105"/>
      <c r="T58" s="105"/>
    </row>
    <row r="59" spans="1:22" ht="15.75" thickBot="1">
      <c r="I59" s="107" t="s">
        <v>181</v>
      </c>
      <c r="J59" s="108" t="s">
        <v>182</v>
      </c>
      <c r="K59" s="174">
        <v>117350</v>
      </c>
      <c r="L59" s="174">
        <v>2478000</v>
      </c>
      <c r="M59" s="174">
        <v>9271450</v>
      </c>
      <c r="N59" s="174">
        <v>3490850</v>
      </c>
      <c r="O59" s="181">
        <f t="shared" si="6"/>
        <v>15357650</v>
      </c>
      <c r="P59" s="176"/>
      <c r="Q59" s="105"/>
      <c r="R59" s="105"/>
      <c r="S59" s="105"/>
      <c r="T59" s="105"/>
    </row>
    <row r="60" spans="1:22" ht="15.75" thickBot="1">
      <c r="I60" s="107" t="s">
        <v>183</v>
      </c>
      <c r="J60" s="108" t="s">
        <v>184</v>
      </c>
      <c r="K60" s="174">
        <v>91300</v>
      </c>
      <c r="L60" s="174">
        <v>5846400</v>
      </c>
      <c r="M60" s="174">
        <v>66800500</v>
      </c>
      <c r="N60" s="174">
        <v>1172700</v>
      </c>
      <c r="O60" s="181">
        <f t="shared" si="6"/>
        <v>73910900</v>
      </c>
      <c r="P60" s="176"/>
      <c r="Q60" s="105"/>
      <c r="R60" s="344" t="s">
        <v>200</v>
      </c>
      <c r="S60" s="345"/>
      <c r="T60" s="204"/>
    </row>
    <row r="61" spans="1:22" ht="15.75" thickBot="1">
      <c r="I61" s="107" t="s">
        <v>185</v>
      </c>
      <c r="J61" s="108" t="s">
        <v>186</v>
      </c>
      <c r="K61" s="174">
        <v>208650</v>
      </c>
      <c r="L61" s="174">
        <v>1711800</v>
      </c>
      <c r="M61" s="174">
        <v>90322750</v>
      </c>
      <c r="N61" s="174">
        <v>6740700</v>
      </c>
      <c r="O61" s="181">
        <f t="shared" si="6"/>
        <v>98983900</v>
      </c>
      <c r="P61" s="176"/>
      <c r="Q61" s="191" t="s">
        <v>201</v>
      </c>
      <c r="R61" s="205" t="s">
        <v>202</v>
      </c>
      <c r="S61" s="206" t="s">
        <v>203</v>
      </c>
      <c r="T61" s="193" t="s">
        <v>141</v>
      </c>
      <c r="U61" s="84" t="s">
        <v>221</v>
      </c>
      <c r="V61" s="84" t="s">
        <v>222</v>
      </c>
    </row>
    <row r="62" spans="1:22" ht="15.75" thickBot="1">
      <c r="I62" s="107" t="s">
        <v>187</v>
      </c>
      <c r="J62" s="108" t="s">
        <v>188</v>
      </c>
      <c r="K62" s="174">
        <v>12066800</v>
      </c>
      <c r="L62" s="174">
        <v>23496900</v>
      </c>
      <c r="M62" s="174">
        <v>30810800</v>
      </c>
      <c r="N62" s="174">
        <v>2830550</v>
      </c>
      <c r="O62" s="181">
        <f t="shared" si="6"/>
        <v>69205050</v>
      </c>
      <c r="P62" s="207"/>
      <c r="Q62" s="208" t="s">
        <v>208</v>
      </c>
      <c r="R62" s="209">
        <f t="shared" ref="R62:S65" si="10">B36</f>
        <v>70</v>
      </c>
      <c r="S62" s="209">
        <f t="shared" si="10"/>
        <v>347</v>
      </c>
      <c r="T62" s="210">
        <f>SUM(R62:S62)</f>
        <v>417</v>
      </c>
      <c r="U62" s="176"/>
      <c r="V62" s="176"/>
    </row>
    <row r="63" spans="1:22" ht="15.75" thickBot="1">
      <c r="I63" s="107" t="s">
        <v>189</v>
      </c>
      <c r="J63" s="108" t="s">
        <v>190</v>
      </c>
      <c r="K63" s="174">
        <v>1317150</v>
      </c>
      <c r="L63" s="174">
        <v>4035000</v>
      </c>
      <c r="M63" s="174">
        <v>28558200</v>
      </c>
      <c r="N63" s="174">
        <v>1237850</v>
      </c>
      <c r="O63" s="181">
        <f t="shared" si="6"/>
        <v>35148200</v>
      </c>
      <c r="P63" s="176"/>
      <c r="Q63" s="164" t="s">
        <v>210</v>
      </c>
      <c r="R63" s="209">
        <f t="shared" si="10"/>
        <v>646</v>
      </c>
      <c r="S63" s="209">
        <f t="shared" si="10"/>
        <v>2390</v>
      </c>
      <c r="T63" s="210">
        <f t="shared" ref="T63:T65" si="11">SUM(R63:S63)</f>
        <v>3036</v>
      </c>
      <c r="U63" s="176"/>
      <c r="V63" s="176"/>
    </row>
    <row r="64" spans="1:22" ht="15.75" thickBot="1">
      <c r="I64" s="107" t="s">
        <v>191</v>
      </c>
      <c r="J64" s="108" t="s">
        <v>192</v>
      </c>
      <c r="K64" s="174">
        <v>2562300</v>
      </c>
      <c r="L64" s="174"/>
      <c r="M64" s="174">
        <v>132100</v>
      </c>
      <c r="N64" s="174">
        <v>57400</v>
      </c>
      <c r="O64" s="181">
        <f t="shared" si="6"/>
        <v>2751800</v>
      </c>
      <c r="P64" s="176"/>
      <c r="Q64" s="164" t="s">
        <v>211</v>
      </c>
      <c r="R64" s="209">
        <f t="shared" si="10"/>
        <v>5494</v>
      </c>
      <c r="S64" s="209">
        <f t="shared" si="10"/>
        <v>10933</v>
      </c>
      <c r="T64" s="210">
        <f t="shared" si="11"/>
        <v>16427</v>
      </c>
      <c r="U64" s="176"/>
      <c r="V64" s="176"/>
    </row>
    <row r="65" spans="9:22" ht="15.75" thickBot="1">
      <c r="I65" s="107" t="s">
        <v>193</v>
      </c>
      <c r="J65" s="108" t="s">
        <v>194</v>
      </c>
      <c r="K65" s="174">
        <v>365600</v>
      </c>
      <c r="L65" s="174">
        <v>1705200</v>
      </c>
      <c r="M65" s="174">
        <v>4221300</v>
      </c>
      <c r="N65" s="174">
        <v>892450</v>
      </c>
      <c r="O65" s="181">
        <f t="shared" si="6"/>
        <v>7184550</v>
      </c>
      <c r="P65" s="176"/>
      <c r="Q65" s="178" t="s">
        <v>212</v>
      </c>
      <c r="R65" s="211">
        <f t="shared" si="10"/>
        <v>22089</v>
      </c>
      <c r="S65" s="209">
        <f t="shared" si="10"/>
        <v>57815</v>
      </c>
      <c r="T65" s="210">
        <f t="shared" si="11"/>
        <v>79904</v>
      </c>
      <c r="U65" s="176"/>
      <c r="V65" s="176"/>
    </row>
    <row r="66" spans="9:22" ht="15.75" thickBot="1">
      <c r="I66" s="107" t="s">
        <v>195</v>
      </c>
      <c r="J66" s="108" t="s">
        <v>196</v>
      </c>
      <c r="K66" s="174">
        <v>6618548.5</v>
      </c>
      <c r="L66" s="174">
        <v>1363200</v>
      </c>
      <c r="M66" s="174">
        <v>67716295.25</v>
      </c>
      <c r="N66" s="174">
        <v>11950900</v>
      </c>
      <c r="O66" s="181">
        <f>K66+L66+M66+N66</f>
        <v>87648943.75</v>
      </c>
      <c r="P66" s="176"/>
      <c r="Q66" s="191" t="s">
        <v>141</v>
      </c>
      <c r="R66" s="212">
        <f>SUM(R62:R65)</f>
        <v>28299</v>
      </c>
      <c r="S66" s="212">
        <f t="shared" ref="S66:T66" si="12">SUM(S62:S65)</f>
        <v>71485</v>
      </c>
      <c r="T66" s="212">
        <f t="shared" si="12"/>
        <v>99784</v>
      </c>
      <c r="U66" s="176"/>
    </row>
    <row r="67" spans="9:22" ht="15.75" thickBot="1">
      <c r="I67" s="141" t="s">
        <v>198</v>
      </c>
      <c r="J67" s="142" t="s">
        <v>199</v>
      </c>
      <c r="K67" s="322">
        <v>203800</v>
      </c>
      <c r="L67" s="322">
        <v>75000</v>
      </c>
      <c r="M67" s="322">
        <v>554000</v>
      </c>
      <c r="N67" s="322">
        <v>253850</v>
      </c>
      <c r="O67" s="213">
        <f>K67+L67+M67+N67</f>
        <v>1086650</v>
      </c>
      <c r="P67" s="176"/>
      <c r="Q67" s="176"/>
    </row>
    <row r="68" spans="9:22" ht="15.75" thickBot="1">
      <c r="I68" s="334" t="s">
        <v>141</v>
      </c>
      <c r="J68" s="335"/>
      <c r="K68" s="214">
        <f t="shared" ref="K68:N68" si="13">SUM(K38:K67)</f>
        <v>51141047.5</v>
      </c>
      <c r="L68" s="214">
        <f t="shared" si="13"/>
        <v>244786100</v>
      </c>
      <c r="M68" s="214">
        <f t="shared" si="13"/>
        <v>2956279188.25</v>
      </c>
      <c r="N68" s="214">
        <f t="shared" si="13"/>
        <v>436522644.67000002</v>
      </c>
      <c r="O68" s="215">
        <f>SUM(O38:O67)</f>
        <v>3688728980.4200001</v>
      </c>
    </row>
    <row r="69" spans="9:22" ht="15.75" thickBot="1">
      <c r="I69" s="157"/>
      <c r="J69" s="157"/>
      <c r="K69" s="188"/>
      <c r="L69" s="188"/>
      <c r="M69" s="188"/>
      <c r="N69" s="188"/>
      <c r="O69" s="188"/>
    </row>
    <row r="70" spans="9:22" ht="15.75" thickBot="1">
      <c r="I70" s="334" t="s">
        <v>223</v>
      </c>
      <c r="J70" s="335"/>
      <c r="K70" s="335"/>
      <c r="L70" s="335"/>
      <c r="M70" s="335"/>
      <c r="N70" s="335"/>
      <c r="O70" s="337"/>
    </row>
    <row r="71" spans="9:22" ht="30.75" thickBot="1">
      <c r="I71" s="216" t="s">
        <v>125</v>
      </c>
      <c r="J71" s="217"/>
      <c r="K71" s="98" t="s">
        <v>126</v>
      </c>
      <c r="L71" s="98" t="s">
        <v>127</v>
      </c>
      <c r="M71" s="98" t="s">
        <v>128</v>
      </c>
      <c r="N71" s="218" t="s">
        <v>123</v>
      </c>
      <c r="O71" s="219" t="s">
        <v>224</v>
      </c>
      <c r="Q71" s="220" t="s">
        <v>118</v>
      </c>
      <c r="R71" s="221" t="s">
        <v>225</v>
      </c>
      <c r="S71" s="222" t="s">
        <v>226</v>
      </c>
      <c r="T71" s="222" t="s">
        <v>227</v>
      </c>
      <c r="U71" s="223" t="s">
        <v>228</v>
      </c>
    </row>
    <row r="72" spans="9:22">
      <c r="I72" s="102" t="s">
        <v>131</v>
      </c>
      <c r="J72" s="103" t="s">
        <v>132</v>
      </c>
      <c r="K72" s="325">
        <v>55.75</v>
      </c>
      <c r="L72" s="325">
        <v>53.534246575342465</v>
      </c>
      <c r="M72" s="325">
        <v>45.861842105263158</v>
      </c>
      <c r="N72" s="325">
        <v>50.898305084745765</v>
      </c>
      <c r="O72" s="326">
        <v>48.187256176853055</v>
      </c>
      <c r="Q72" s="135" t="s">
        <v>123</v>
      </c>
      <c r="R72" s="119">
        <f>E3</f>
        <v>16427</v>
      </c>
      <c r="S72" s="225">
        <v>0.379720062793168</v>
      </c>
      <c r="T72" s="226">
        <f>F3</f>
        <v>436522644.67000002</v>
      </c>
      <c r="U72" s="227">
        <v>0.25691056375451099</v>
      </c>
    </row>
    <row r="73" spans="9:22">
      <c r="I73" s="107" t="s">
        <v>134</v>
      </c>
      <c r="J73" s="108" t="s">
        <v>135</v>
      </c>
      <c r="K73" s="224">
        <v>55.93333333333333</v>
      </c>
      <c r="L73" s="224">
        <v>52.52215189873418</v>
      </c>
      <c r="M73" s="224">
        <v>45.335953420669576</v>
      </c>
      <c r="N73" s="224">
        <v>45.74029850746269</v>
      </c>
      <c r="O73" s="327">
        <v>45.944770063119925</v>
      </c>
      <c r="Q73" s="135" t="s">
        <v>130</v>
      </c>
      <c r="R73" s="119">
        <f>E4</f>
        <v>79904</v>
      </c>
      <c r="S73" s="228">
        <v>0.58519848469181501</v>
      </c>
      <c r="T73" s="226">
        <f>F4</f>
        <v>2956279188.25</v>
      </c>
      <c r="U73" s="227">
        <v>0.66080061796761502</v>
      </c>
    </row>
    <row r="74" spans="9:22">
      <c r="I74" s="107" t="s">
        <v>137</v>
      </c>
      <c r="J74" s="108" t="s">
        <v>138</v>
      </c>
      <c r="K74" s="224">
        <v>61.75</v>
      </c>
      <c r="L74" s="224">
        <v>52.239583333333336</v>
      </c>
      <c r="M74" s="224">
        <v>48.048000000000002</v>
      </c>
      <c r="N74" s="224">
        <v>50.815980629539951</v>
      </c>
      <c r="O74" s="327">
        <v>49.454305799648509</v>
      </c>
      <c r="Q74" s="135" t="s">
        <v>133</v>
      </c>
      <c r="R74" s="119">
        <f>E5</f>
        <v>3036</v>
      </c>
      <c r="S74" s="228">
        <v>2.9131141839238209E-2</v>
      </c>
      <c r="T74" s="226">
        <f>F5</f>
        <v>244786100</v>
      </c>
      <c r="U74" s="227">
        <v>6.4117582571583578E-2</v>
      </c>
    </row>
    <row r="75" spans="9:22">
      <c r="I75" s="107" t="s">
        <v>139</v>
      </c>
      <c r="J75" s="108" t="s">
        <v>140</v>
      </c>
      <c r="K75" s="224">
        <v>62.5</v>
      </c>
      <c r="L75" s="224">
        <v>58.442622950819676</v>
      </c>
      <c r="M75" s="224">
        <v>48.534313725490193</v>
      </c>
      <c r="N75" s="224">
        <v>51.549382716049379</v>
      </c>
      <c r="O75" s="327">
        <v>50.886910062333037</v>
      </c>
      <c r="Q75" s="135" t="s">
        <v>136</v>
      </c>
      <c r="R75" s="119">
        <f>E6</f>
        <v>417</v>
      </c>
      <c r="S75" s="228">
        <v>5.9503106757785697E-3</v>
      </c>
      <c r="T75" s="226">
        <f>F6</f>
        <v>51141047.5</v>
      </c>
      <c r="U75" s="227">
        <v>1.81712357062906E-2</v>
      </c>
    </row>
    <row r="76" spans="9:22" ht="15.75" thickBot="1">
      <c r="I76" s="107" t="s">
        <v>142</v>
      </c>
      <c r="J76" s="108" t="s">
        <v>143</v>
      </c>
      <c r="K76" s="224">
        <v>57.25</v>
      </c>
      <c r="L76" s="224">
        <v>48.971830985915496</v>
      </c>
      <c r="M76" s="224">
        <v>41.84051724137931</v>
      </c>
      <c r="N76" s="224">
        <v>48.317460317460316</v>
      </c>
      <c r="O76" s="327">
        <v>43.921804511278197</v>
      </c>
      <c r="Q76" s="229" t="s">
        <v>229</v>
      </c>
      <c r="R76" s="230">
        <f>SUM(R72:R75)</f>
        <v>99784</v>
      </c>
      <c r="S76" s="231">
        <f>SUM(S72:S75)</f>
        <v>0.99999999999999989</v>
      </c>
      <c r="T76" s="232">
        <f>SUM(T72:T75)</f>
        <v>3688728980.4200001</v>
      </c>
      <c r="U76" s="233">
        <f>SUM(U72:U75)</f>
        <v>1.0000000000000002</v>
      </c>
    </row>
    <row r="77" spans="9:22">
      <c r="I77" s="107" t="s">
        <v>144</v>
      </c>
      <c r="J77" s="108" t="s">
        <v>145</v>
      </c>
      <c r="K77" s="224">
        <v>60.8</v>
      </c>
      <c r="L77" s="224">
        <v>51.379310344827587</v>
      </c>
      <c r="M77" s="224">
        <v>44.779922779922778</v>
      </c>
      <c r="N77" s="224">
        <v>46.903797468354433</v>
      </c>
      <c r="O77" s="327">
        <v>46.11372950819672</v>
      </c>
    </row>
    <row r="78" spans="9:22">
      <c r="I78" s="107" t="s">
        <v>149</v>
      </c>
      <c r="J78" s="108" t="s">
        <v>150</v>
      </c>
      <c r="K78" s="224">
        <v>43</v>
      </c>
      <c r="L78" s="224">
        <v>56.4375</v>
      </c>
      <c r="M78" s="224">
        <v>43.541176470588233</v>
      </c>
      <c r="N78" s="224">
        <v>52.333333333333336</v>
      </c>
      <c r="O78" s="327">
        <v>47.601351351351354</v>
      </c>
    </row>
    <row r="79" spans="9:22">
      <c r="I79" s="107" t="s">
        <v>151</v>
      </c>
      <c r="J79" s="108" t="s">
        <v>152</v>
      </c>
      <c r="K79" s="224">
        <v>58.741379310344826</v>
      </c>
      <c r="L79" s="224">
        <v>54.54915254237288</v>
      </c>
      <c r="M79" s="224">
        <v>42.538103958303985</v>
      </c>
      <c r="N79" s="224">
        <v>51.553488372093021</v>
      </c>
      <c r="O79" s="327">
        <v>44.591168169996124</v>
      </c>
    </row>
    <row r="80" spans="9:22">
      <c r="I80" s="107" t="s">
        <v>153</v>
      </c>
      <c r="J80" s="108" t="s">
        <v>154</v>
      </c>
      <c r="K80" s="224">
        <v>46.5</v>
      </c>
      <c r="L80" s="224">
        <v>64.400000000000006</v>
      </c>
      <c r="M80" s="224">
        <v>52.941176470588232</v>
      </c>
      <c r="N80" s="224">
        <v>52.478260869565219</v>
      </c>
      <c r="O80" s="327">
        <v>53.46875</v>
      </c>
    </row>
    <row r="81" spans="9:15">
      <c r="I81" s="107" t="s">
        <v>155</v>
      </c>
      <c r="J81" s="108" t="s">
        <v>156</v>
      </c>
      <c r="K81" s="224">
        <v>67.941176470588232</v>
      </c>
      <c r="L81" s="224">
        <v>59.385542168674696</v>
      </c>
      <c r="M81" s="224">
        <v>45.761006289308177</v>
      </c>
      <c r="N81" s="224">
        <v>57.337209302325583</v>
      </c>
      <c r="O81" s="327">
        <v>50.728174603174601</v>
      </c>
    </row>
    <row r="82" spans="9:15">
      <c r="I82" s="107" t="s">
        <v>157</v>
      </c>
      <c r="J82" s="108" t="s">
        <v>158</v>
      </c>
      <c r="K82" s="224">
        <v>57.285714285714285</v>
      </c>
      <c r="L82" s="224">
        <v>48.125</v>
      </c>
      <c r="M82" s="224">
        <v>54.166666666666664</v>
      </c>
      <c r="N82" s="224">
        <v>56.509433962264154</v>
      </c>
      <c r="O82" s="327">
        <v>55.304761904761904</v>
      </c>
    </row>
    <row r="83" spans="9:15">
      <c r="I83" s="107" t="s">
        <v>159</v>
      </c>
      <c r="J83" s="108" t="s">
        <v>160</v>
      </c>
      <c r="K83" s="224">
        <v>55.022222222222226</v>
      </c>
      <c r="L83" s="224">
        <v>45.096774193548384</v>
      </c>
      <c r="M83" s="224">
        <v>43.974285714285713</v>
      </c>
      <c r="N83" s="224">
        <v>50.272727272727273</v>
      </c>
      <c r="O83" s="327">
        <v>47.016901408450707</v>
      </c>
    </row>
    <row r="84" spans="9:15">
      <c r="I84" s="107" t="s">
        <v>161</v>
      </c>
      <c r="J84" s="108" t="s">
        <v>162</v>
      </c>
      <c r="K84" s="224">
        <v>56.777777777777779</v>
      </c>
      <c r="L84" s="224">
        <v>45.847499999999997</v>
      </c>
      <c r="M84" s="224">
        <v>40.593984962406012</v>
      </c>
      <c r="N84" s="224">
        <v>53.588910133843214</v>
      </c>
      <c r="O84" s="327">
        <v>44.369937369519832</v>
      </c>
    </row>
    <row r="85" spans="9:15">
      <c r="I85" s="107" t="s">
        <v>163</v>
      </c>
      <c r="J85" s="108" t="s">
        <v>164</v>
      </c>
      <c r="K85" s="224">
        <v>65.875</v>
      </c>
      <c r="L85" s="224">
        <v>48.666666666666664</v>
      </c>
      <c r="M85" s="224">
        <v>34.928176795580107</v>
      </c>
      <c r="N85" s="224">
        <v>49.013888888888886</v>
      </c>
      <c r="O85" s="327">
        <v>36.787996127783153</v>
      </c>
    </row>
    <row r="86" spans="9:15">
      <c r="I86" s="107" t="s">
        <v>165</v>
      </c>
      <c r="J86" s="108" t="s">
        <v>166</v>
      </c>
      <c r="K86" s="224">
        <v>62.733333333333334</v>
      </c>
      <c r="L86" s="224">
        <v>57.131707317073172</v>
      </c>
      <c r="M86" s="224">
        <v>49.076266349583825</v>
      </c>
      <c r="N86" s="224">
        <v>51.098306210561276</v>
      </c>
      <c r="O86" s="327">
        <v>49.251717055718736</v>
      </c>
    </row>
    <row r="87" spans="9:15">
      <c r="I87" s="107" t="s">
        <v>167</v>
      </c>
      <c r="J87" s="108" t="s">
        <v>168</v>
      </c>
      <c r="K87" s="224">
        <v>52.166666666666664</v>
      </c>
      <c r="L87" s="224">
        <v>53.267716535433074</v>
      </c>
      <c r="M87" s="224">
        <v>47.43586206896552</v>
      </c>
      <c r="N87" s="224">
        <v>52.355555555555554</v>
      </c>
      <c r="O87" s="327">
        <v>50.228589032655577</v>
      </c>
    </row>
    <row r="88" spans="9:15">
      <c r="I88" s="107" t="s">
        <v>169</v>
      </c>
      <c r="J88" s="108" t="s">
        <v>170</v>
      </c>
      <c r="K88" s="224">
        <v>63.75</v>
      </c>
      <c r="L88" s="224">
        <v>58.937984496124031</v>
      </c>
      <c r="M88" s="224">
        <v>47.389681668496159</v>
      </c>
      <c r="N88" s="224">
        <v>53.702903767698587</v>
      </c>
      <c r="O88" s="327">
        <v>49.999250725859326</v>
      </c>
    </row>
    <row r="89" spans="9:15">
      <c r="I89" s="107" t="s">
        <v>171</v>
      </c>
      <c r="J89" s="108" t="s">
        <v>172</v>
      </c>
      <c r="K89" s="224">
        <v>52</v>
      </c>
      <c r="L89" s="224">
        <v>55.130434782608695</v>
      </c>
      <c r="M89" s="224">
        <v>47.40625</v>
      </c>
      <c r="N89" s="224">
        <v>49.734177215189874</v>
      </c>
      <c r="O89" s="327">
        <v>49.004310344827587</v>
      </c>
    </row>
    <row r="90" spans="9:15">
      <c r="I90" s="107" t="s">
        <v>175</v>
      </c>
      <c r="J90" s="108" t="s">
        <v>176</v>
      </c>
      <c r="K90" s="224">
        <v>57</v>
      </c>
      <c r="L90" s="224">
        <v>53.544117647058826</v>
      </c>
      <c r="M90" s="224">
        <v>48.655384615384612</v>
      </c>
      <c r="N90" s="224">
        <v>48.247706422018346</v>
      </c>
      <c r="O90" s="327">
        <v>49.131280388978929</v>
      </c>
    </row>
    <row r="91" spans="9:15">
      <c r="I91" s="107" t="s">
        <v>177</v>
      </c>
      <c r="J91" s="108" t="s">
        <v>178</v>
      </c>
      <c r="K91" s="224">
        <v>63</v>
      </c>
      <c r="L91" s="224">
        <v>52.80952380952381</v>
      </c>
      <c r="M91" s="224">
        <v>51.490566037735846</v>
      </c>
      <c r="N91" s="224">
        <v>57.481481481481481</v>
      </c>
      <c r="O91" s="327">
        <v>54.302325581395351</v>
      </c>
    </row>
    <row r="92" spans="9:15">
      <c r="I92" s="107" t="s">
        <v>179</v>
      </c>
      <c r="J92" s="108" t="s">
        <v>180</v>
      </c>
      <c r="K92" s="224">
        <v>61.625</v>
      </c>
      <c r="L92" s="224">
        <v>55.166666666666664</v>
      </c>
      <c r="M92" s="224">
        <v>46.614828209764916</v>
      </c>
      <c r="N92" s="224">
        <v>51.781931464174455</v>
      </c>
      <c r="O92" s="327">
        <v>49.086497890295355</v>
      </c>
    </row>
    <row r="93" spans="9:15">
      <c r="I93" s="107" t="s">
        <v>181</v>
      </c>
      <c r="J93" s="108" t="s">
        <v>182</v>
      </c>
      <c r="K93" s="224">
        <v>32</v>
      </c>
      <c r="L93" s="224">
        <v>55.533333333333331</v>
      </c>
      <c r="M93" s="224">
        <v>46.295454545454547</v>
      </c>
      <c r="N93" s="224">
        <v>49.640625</v>
      </c>
      <c r="O93" s="327">
        <v>48.118733509234829</v>
      </c>
    </row>
    <row r="94" spans="9:15">
      <c r="I94" s="107" t="s">
        <v>183</v>
      </c>
      <c r="J94" s="108" t="s">
        <v>184</v>
      </c>
      <c r="K94" s="224">
        <v>68</v>
      </c>
      <c r="L94" s="224">
        <v>49.239436619718312</v>
      </c>
      <c r="M94" s="224">
        <v>43.400442477876105</v>
      </c>
      <c r="N94" s="224">
        <v>48.404761904761905</v>
      </c>
      <c r="O94" s="327">
        <v>43.842176870748297</v>
      </c>
    </row>
    <row r="95" spans="9:15">
      <c r="I95" s="107" t="s">
        <v>185</v>
      </c>
      <c r="J95" s="108" t="s">
        <v>186</v>
      </c>
      <c r="K95" s="224">
        <v>60</v>
      </c>
      <c r="L95" s="224">
        <v>52</v>
      </c>
      <c r="M95" s="224">
        <v>43.252505966587115</v>
      </c>
      <c r="N95" s="224">
        <v>45.449152542372879</v>
      </c>
      <c r="O95" s="327">
        <v>43.564995751911638</v>
      </c>
    </row>
    <row r="96" spans="9:15">
      <c r="I96" s="107" t="s">
        <v>187</v>
      </c>
      <c r="J96" s="108" t="s">
        <v>188</v>
      </c>
      <c r="K96" s="224">
        <v>60.159292035398231</v>
      </c>
      <c r="L96" s="224">
        <v>55.63</v>
      </c>
      <c r="M96" s="224">
        <v>49</v>
      </c>
      <c r="N96" s="224">
        <v>45.844660194174757</v>
      </c>
      <c r="O96" s="327">
        <v>51.839805825242721</v>
      </c>
    </row>
    <row r="97" spans="9:15">
      <c r="I97" s="107" t="s">
        <v>189</v>
      </c>
      <c r="J97" s="108" t="s">
        <v>190</v>
      </c>
      <c r="K97" s="224">
        <v>62.222222222222221</v>
      </c>
      <c r="L97" s="224">
        <v>51.18</v>
      </c>
      <c r="M97" s="224">
        <v>45.499082568807339</v>
      </c>
      <c r="N97" s="224">
        <v>46.272727272727273</v>
      </c>
      <c r="O97" s="327">
        <v>46.222222222222221</v>
      </c>
    </row>
    <row r="98" spans="9:15">
      <c r="I98" s="107" t="s">
        <v>191</v>
      </c>
      <c r="J98" s="108" t="s">
        <v>192</v>
      </c>
      <c r="K98" s="224">
        <v>53.444444444444443</v>
      </c>
      <c r="L98" s="224"/>
      <c r="M98" s="224">
        <v>57.666666666666664</v>
      </c>
      <c r="N98" s="224">
        <v>60.5</v>
      </c>
      <c r="O98" s="327">
        <v>55.357142857142854</v>
      </c>
    </row>
    <row r="99" spans="9:15">
      <c r="I99" s="107" t="s">
        <v>193</v>
      </c>
      <c r="J99" s="108" t="s">
        <v>194</v>
      </c>
      <c r="K99" s="224">
        <v>51.666666666666664</v>
      </c>
      <c r="L99" s="224">
        <v>46.6</v>
      </c>
      <c r="M99" s="224">
        <v>39.235955056179776</v>
      </c>
      <c r="N99" s="224">
        <v>41.333333333333336</v>
      </c>
      <c r="O99" s="327">
        <v>40.986206896551721</v>
      </c>
    </row>
    <row r="100" spans="9:15">
      <c r="I100" s="107" t="s">
        <v>195</v>
      </c>
      <c r="J100" s="108" t="s">
        <v>196</v>
      </c>
      <c r="K100" s="224">
        <v>57.38095238095238</v>
      </c>
      <c r="L100" s="224">
        <v>51.352941176470587</v>
      </c>
      <c r="M100" s="224">
        <v>50.819338422391859</v>
      </c>
      <c r="N100" s="224">
        <v>48.487695749440718</v>
      </c>
      <c r="O100" s="327">
        <v>50.454764196342637</v>
      </c>
    </row>
    <row r="101" spans="9:15" ht="15.75" thickBot="1">
      <c r="I101" s="141" t="s">
        <v>198</v>
      </c>
      <c r="J101" s="142" t="s">
        <v>199</v>
      </c>
      <c r="K101" s="328">
        <v>64.5</v>
      </c>
      <c r="L101" s="328">
        <v>46</v>
      </c>
      <c r="M101" s="328">
        <v>39.799999999999997</v>
      </c>
      <c r="N101" s="328">
        <v>47.555555555555557</v>
      </c>
      <c r="O101" s="329">
        <v>45.5</v>
      </c>
    </row>
    <row r="102" spans="9:15" ht="15.75" thickBot="1">
      <c r="I102" s="346" t="s">
        <v>141</v>
      </c>
      <c r="J102" s="347"/>
      <c r="K102" s="323">
        <v>58.84412470023981</v>
      </c>
      <c r="L102" s="323">
        <v>52.97364953886693</v>
      </c>
      <c r="M102" s="323">
        <v>46.839497836796959</v>
      </c>
      <c r="N102" s="323">
        <v>51.380781838047831</v>
      </c>
      <c r="O102" s="324">
        <v>47.825314300025042</v>
      </c>
    </row>
    <row r="103" spans="9:15" s="236" customFormat="1">
      <c r="I103" s="234"/>
      <c r="J103" s="234"/>
      <c r="K103" s="235"/>
      <c r="L103" s="235"/>
      <c r="M103" s="235"/>
      <c r="N103" s="235"/>
      <c r="O103" s="235"/>
    </row>
    <row r="104" spans="9:15">
      <c r="I104" s="157"/>
      <c r="J104" s="157"/>
      <c r="K104" s="188"/>
      <c r="L104" s="188"/>
      <c r="M104" s="188"/>
      <c r="N104" s="188"/>
      <c r="O104" s="188"/>
    </row>
    <row r="105" spans="9:15">
      <c r="I105" s="157"/>
      <c r="J105" s="157"/>
      <c r="K105" s="188"/>
      <c r="L105" s="188"/>
      <c r="M105" s="188"/>
      <c r="N105" s="188"/>
      <c r="O105" s="188"/>
    </row>
    <row r="106" spans="9:15">
      <c r="I106" s="157"/>
      <c r="J106" s="157"/>
      <c r="K106" s="188"/>
      <c r="L106" s="188"/>
      <c r="M106" s="188"/>
      <c r="N106" s="188"/>
      <c r="O106" s="188"/>
    </row>
    <row r="107" spans="9:15">
      <c r="I107" s="157"/>
      <c r="J107" s="157"/>
      <c r="K107" s="188"/>
      <c r="L107" s="188"/>
      <c r="M107" s="188"/>
      <c r="N107" s="188"/>
      <c r="O107" s="188"/>
    </row>
    <row r="108" spans="9:15">
      <c r="I108" s="157"/>
      <c r="J108" s="157"/>
      <c r="K108" s="188"/>
      <c r="L108" s="188"/>
      <c r="M108" s="188"/>
      <c r="N108" s="188"/>
      <c r="O108" s="188"/>
    </row>
    <row r="109" spans="9:15">
      <c r="I109" s="157"/>
      <c r="J109" s="157"/>
      <c r="K109" s="188"/>
      <c r="L109" s="188"/>
      <c r="M109" s="188"/>
      <c r="N109" s="188"/>
      <c r="O109" s="188"/>
    </row>
    <row r="110" spans="9:15">
      <c r="I110" s="157"/>
      <c r="J110" s="157"/>
      <c r="K110" s="188"/>
      <c r="L110" s="188"/>
      <c r="M110" s="188"/>
      <c r="N110" s="188"/>
      <c r="O110" s="188"/>
    </row>
    <row r="111" spans="9:15">
      <c r="I111" s="157"/>
      <c r="J111" s="157"/>
      <c r="K111" s="188"/>
      <c r="L111" s="188"/>
      <c r="M111" s="188"/>
      <c r="N111" s="188"/>
      <c r="O111" s="188"/>
    </row>
    <row r="112" spans="9:15">
      <c r="I112" s="157"/>
      <c r="J112" s="157"/>
      <c r="K112" s="188"/>
      <c r="L112" s="188"/>
      <c r="M112" s="188"/>
      <c r="N112" s="188"/>
      <c r="O112" s="188"/>
    </row>
    <row r="113" spans="2:15">
      <c r="I113" s="157"/>
      <c r="J113" s="157"/>
      <c r="K113" s="188"/>
      <c r="L113" s="188"/>
      <c r="M113" s="188"/>
      <c r="N113" s="188"/>
      <c r="O113" s="188"/>
    </row>
    <row r="114" spans="2:15">
      <c r="I114" s="157"/>
      <c r="J114" s="157"/>
      <c r="K114" s="188"/>
      <c r="L114" s="188"/>
      <c r="M114" s="188"/>
      <c r="N114" s="188"/>
      <c r="O114" s="188"/>
    </row>
    <row r="115" spans="2:15">
      <c r="I115" s="157"/>
      <c r="J115" s="157"/>
      <c r="K115" s="188"/>
      <c r="L115" s="188"/>
      <c r="M115" s="188"/>
      <c r="N115" s="188"/>
      <c r="O115" s="188"/>
    </row>
    <row r="116" spans="2:15">
      <c r="I116" s="157"/>
      <c r="J116" s="157"/>
      <c r="K116" s="188"/>
      <c r="L116" s="188"/>
      <c r="M116" s="188"/>
      <c r="N116" s="188"/>
      <c r="O116" s="188"/>
    </row>
    <row r="117" spans="2:15">
      <c r="N117" s="188"/>
      <c r="O117" s="188"/>
    </row>
    <row r="118" spans="2:15">
      <c r="B118" s="237"/>
      <c r="N118" s="188"/>
      <c r="O118" s="188"/>
    </row>
    <row r="119" spans="2:15">
      <c r="N119" s="188"/>
      <c r="O119" s="188"/>
    </row>
    <row r="120" spans="2:15">
      <c r="M120" s="188"/>
      <c r="N120" s="188"/>
      <c r="O120" s="188"/>
    </row>
    <row r="121" spans="2:15">
      <c r="M121" s="188"/>
      <c r="N121" s="188"/>
      <c r="O121" s="188"/>
    </row>
    <row r="122" spans="2:15">
      <c r="M122" s="188"/>
      <c r="N122" s="188"/>
      <c r="O122" s="188"/>
    </row>
    <row r="123" spans="2:15">
      <c r="M123" s="188"/>
      <c r="N123" s="188"/>
      <c r="O123" s="188"/>
    </row>
    <row r="124" spans="2:15">
      <c r="M124" s="188"/>
      <c r="N124" s="188"/>
      <c r="O124" s="188"/>
    </row>
    <row r="125" spans="2:15">
      <c r="M125" s="188"/>
      <c r="N125" s="188"/>
      <c r="O125" s="188"/>
    </row>
    <row r="126" spans="2:15">
      <c r="N126" s="188"/>
      <c r="O126" s="188"/>
    </row>
    <row r="127" spans="2:15">
      <c r="N127" s="188"/>
      <c r="O127" s="188"/>
    </row>
    <row r="128" spans="2:15">
      <c r="N128" s="188"/>
      <c r="O128" s="188"/>
    </row>
    <row r="129" spans="1:15">
      <c r="N129" s="188"/>
      <c r="O129" s="188"/>
    </row>
    <row r="130" spans="1:15">
      <c r="N130" s="188"/>
      <c r="O130" s="188"/>
    </row>
    <row r="131" spans="1:15">
      <c r="H131" s="84" t="s">
        <v>230</v>
      </c>
      <c r="N131" s="188"/>
      <c r="O131" s="188"/>
    </row>
    <row r="132" spans="1:15">
      <c r="N132" s="188"/>
      <c r="O132" s="188"/>
    </row>
    <row r="133" spans="1:15">
      <c r="N133" s="188"/>
      <c r="O133" s="188"/>
    </row>
    <row r="134" spans="1:15">
      <c r="N134" s="188"/>
      <c r="O134" s="188"/>
    </row>
    <row r="135" spans="1:15">
      <c r="N135" s="188"/>
      <c r="O135" s="188"/>
    </row>
    <row r="136" spans="1:15">
      <c r="N136" s="188"/>
      <c r="O136" s="188"/>
    </row>
    <row r="137" spans="1:15">
      <c r="I137" s="157"/>
      <c r="J137" s="157"/>
      <c r="K137" s="188"/>
      <c r="L137" s="188"/>
      <c r="M137" s="188"/>
      <c r="N137" s="188"/>
      <c r="O137" s="188"/>
    </row>
    <row r="138" spans="1:15">
      <c r="I138" s="157"/>
      <c r="J138" s="157"/>
      <c r="K138" s="188"/>
      <c r="L138" s="188"/>
      <c r="M138" s="188"/>
      <c r="N138" s="188"/>
      <c r="O138" s="188"/>
    </row>
    <row r="139" spans="1:15">
      <c r="I139" s="157"/>
      <c r="J139" s="157"/>
      <c r="K139" s="188"/>
      <c r="L139" s="188"/>
      <c r="M139" s="188"/>
      <c r="N139" s="188"/>
      <c r="O139" s="188"/>
    </row>
    <row r="140" spans="1:15">
      <c r="A140" s="238"/>
      <c r="B140" s="238"/>
      <c r="C140" s="238"/>
      <c r="G140" s="239" t="s">
        <v>231</v>
      </c>
      <c r="H140" s="239" t="s">
        <v>232</v>
      </c>
      <c r="I140" s="157"/>
      <c r="J140" s="157"/>
      <c r="K140" s="188"/>
      <c r="L140" s="188"/>
      <c r="M140" s="188"/>
      <c r="N140" s="188"/>
      <c r="O140" s="188"/>
    </row>
    <row r="141" spans="1:15">
      <c r="A141" s="238"/>
      <c r="B141" s="238"/>
      <c r="C141" s="238"/>
      <c r="G141" s="239"/>
      <c r="H141" s="239"/>
      <c r="I141" s="157"/>
      <c r="J141" s="157"/>
      <c r="K141" s="188"/>
      <c r="L141" s="188"/>
      <c r="M141" s="188"/>
      <c r="N141" s="188"/>
      <c r="O141" s="188"/>
    </row>
    <row r="142" spans="1:15">
      <c r="A142" s="238"/>
      <c r="B142" s="238"/>
      <c r="C142" s="238"/>
      <c r="G142" s="239"/>
      <c r="H142" s="239"/>
      <c r="I142" s="157"/>
      <c r="J142" s="157"/>
      <c r="K142" s="188"/>
      <c r="L142" s="188"/>
      <c r="M142" s="188"/>
      <c r="N142" s="188"/>
      <c r="O142" s="188"/>
    </row>
    <row r="143" spans="1:15">
      <c r="A143" s="238"/>
      <c r="B143" s="238"/>
      <c r="C143" s="238"/>
      <c r="G143" s="239"/>
      <c r="H143" s="239"/>
      <c r="I143" s="157"/>
      <c r="J143" s="157"/>
      <c r="K143" s="188"/>
      <c r="L143" s="188"/>
      <c r="M143" s="188"/>
      <c r="N143" s="188"/>
      <c r="O143" s="188"/>
    </row>
    <row r="144" spans="1:15">
      <c r="A144" s="238"/>
      <c r="B144" s="238"/>
      <c r="C144" s="238"/>
      <c r="D144" s="240"/>
      <c r="E144" s="241"/>
      <c r="F144" s="240"/>
      <c r="G144" s="239"/>
      <c r="H144" s="239"/>
      <c r="I144" s="157"/>
      <c r="J144" s="157"/>
      <c r="K144" s="188"/>
      <c r="L144" s="188"/>
      <c r="M144" s="188"/>
      <c r="N144" s="188"/>
      <c r="O144" s="188"/>
    </row>
    <row r="145" spans="1:17" ht="15.75" thickBot="1">
      <c r="A145" s="348" t="s">
        <v>233</v>
      </c>
      <c r="B145" s="348"/>
      <c r="C145" s="348"/>
      <c r="D145" s="348"/>
      <c r="E145" s="348"/>
      <c r="F145" s="348"/>
      <c r="G145" s="239"/>
      <c r="H145" s="239"/>
      <c r="I145" s="157"/>
      <c r="J145" s="349" t="s">
        <v>234</v>
      </c>
      <c r="K145" s="349"/>
      <c r="L145" s="349"/>
      <c r="M145" s="349"/>
      <c r="N145" s="349"/>
      <c r="O145" s="349"/>
    </row>
    <row r="146" spans="1:17" ht="30.75" thickBot="1">
      <c r="A146" s="350" t="s">
        <v>125</v>
      </c>
      <c r="B146" s="351"/>
      <c r="C146" s="242" t="s">
        <v>146</v>
      </c>
      <c r="D146" s="242" t="s">
        <v>147</v>
      </c>
      <c r="E146" s="243" t="s">
        <v>148</v>
      </c>
      <c r="F146" s="243" t="s">
        <v>235</v>
      </c>
      <c r="G146" s="239"/>
      <c r="H146" s="239"/>
      <c r="I146" s="157"/>
      <c r="J146" s="352" t="s">
        <v>125</v>
      </c>
      <c r="K146" s="353"/>
      <c r="L146" s="244" t="s">
        <v>173</v>
      </c>
      <c r="M146" s="244" t="s">
        <v>174</v>
      </c>
      <c r="N146" s="245" t="s">
        <v>148</v>
      </c>
      <c r="O146" s="245" t="s">
        <v>235</v>
      </c>
      <c r="P146" s="246"/>
      <c r="Q146" s="247"/>
    </row>
    <row r="147" spans="1:17">
      <c r="A147" s="248" t="str">
        <f t="shared" ref="A147:A176" si="14">CONCATENATE(I72,"-",J72)</f>
        <v>1111-MPCE</v>
      </c>
      <c r="B147" s="249"/>
      <c r="C147" s="250">
        <v>854</v>
      </c>
      <c r="D147" s="250">
        <f t="shared" ref="D147:D176" si="15">O4</f>
        <v>769</v>
      </c>
      <c r="E147" s="251">
        <f>D147-C147</f>
        <v>-85</v>
      </c>
      <c r="F147" s="252">
        <f>E147/C147</f>
        <v>-9.9531615925058547E-2</v>
      </c>
      <c r="G147" s="239"/>
      <c r="H147" s="239"/>
      <c r="I147" s="157"/>
      <c r="J147" s="253" t="str">
        <f t="shared" ref="J147:J176" si="16">CONCATENATE(I72,"-",J72)</f>
        <v>1111-MPCE</v>
      </c>
      <c r="K147" s="254"/>
      <c r="L147" s="255">
        <v>39374183.340000004</v>
      </c>
      <c r="M147" s="255">
        <f t="shared" ref="M147:M176" si="17">O38</f>
        <v>35372900</v>
      </c>
      <c r="N147" s="255">
        <f t="shared" ref="N147:N176" si="18">M147-L147</f>
        <v>-4001283.3400000036</v>
      </c>
      <c r="O147" s="256">
        <f t="shared" ref="O147:O177" si="19">N147/L147</f>
        <v>-0.10162200204759861</v>
      </c>
      <c r="P147" s="135"/>
    </row>
    <row r="148" spans="1:17">
      <c r="A148" s="257" t="str">
        <f t="shared" si="14"/>
        <v>1112-MEF</v>
      </c>
      <c r="B148" s="258"/>
      <c r="C148" s="259">
        <v>4638</v>
      </c>
      <c r="D148" s="259">
        <f t="shared" si="15"/>
        <v>4436</v>
      </c>
      <c r="E148" s="260">
        <f t="shared" ref="E148:E176" si="20">D148-C148</f>
        <v>-202</v>
      </c>
      <c r="F148" s="261">
        <f t="shared" ref="F148:F176" si="21">E148/C148</f>
        <v>-4.3553255713669685E-2</v>
      </c>
      <c r="G148" s="239"/>
      <c r="H148" s="239"/>
      <c r="I148" s="157"/>
      <c r="J148" s="262" t="str">
        <f t="shared" si="16"/>
        <v>1112-MEF</v>
      </c>
      <c r="K148" s="263"/>
      <c r="L148" s="264">
        <v>214738750</v>
      </c>
      <c r="M148" s="264">
        <f t="shared" si="17"/>
        <v>206327406.67000002</v>
      </c>
      <c r="N148" s="264">
        <f t="shared" si="18"/>
        <v>-8411343.3299999833</v>
      </c>
      <c r="O148" s="265">
        <f t="shared" si="19"/>
        <v>-3.9170123370840068E-2</v>
      </c>
    </row>
    <row r="149" spans="1:17">
      <c r="A149" s="257" t="str">
        <f t="shared" si="14"/>
        <v>1113-MARNDR</v>
      </c>
      <c r="B149" s="258"/>
      <c r="C149" s="259">
        <v>1166</v>
      </c>
      <c r="D149" s="259">
        <f t="shared" si="15"/>
        <v>1138</v>
      </c>
      <c r="E149" s="260">
        <f>D149-C149</f>
        <v>-28</v>
      </c>
      <c r="F149" s="261">
        <f t="shared" si="21"/>
        <v>-2.4013722126929673E-2</v>
      </c>
      <c r="G149" s="239"/>
      <c r="H149" s="239"/>
      <c r="I149" s="157"/>
      <c r="J149" s="262" t="str">
        <f t="shared" si="16"/>
        <v>1113-MARNDR</v>
      </c>
      <c r="K149" s="263"/>
      <c r="L149" s="264">
        <v>50871150</v>
      </c>
      <c r="M149" s="264">
        <f t="shared" si="17"/>
        <v>49657000</v>
      </c>
      <c r="N149" s="264">
        <f t="shared" si="18"/>
        <v>-1214150</v>
      </c>
      <c r="O149" s="265">
        <f t="shared" si="19"/>
        <v>-2.3867162428999542E-2</v>
      </c>
    </row>
    <row r="150" spans="1:17">
      <c r="A150" s="257" t="str">
        <f t="shared" si="14"/>
        <v>1114-MTPTC</v>
      </c>
      <c r="B150" s="258"/>
      <c r="C150" s="259">
        <v>1218</v>
      </c>
      <c r="D150" s="259">
        <f t="shared" si="15"/>
        <v>1123</v>
      </c>
      <c r="E150" s="260">
        <f t="shared" si="20"/>
        <v>-95</v>
      </c>
      <c r="F150" s="261">
        <f t="shared" si="21"/>
        <v>-7.7996715927750412E-2</v>
      </c>
      <c r="G150" s="239"/>
      <c r="H150" s="239"/>
      <c r="I150" s="157"/>
      <c r="J150" s="262" t="str">
        <f t="shared" si="16"/>
        <v>1114-MTPTC</v>
      </c>
      <c r="K150" s="263"/>
      <c r="L150" s="264">
        <v>44550650</v>
      </c>
      <c r="M150" s="264">
        <f t="shared" si="17"/>
        <v>40899200</v>
      </c>
      <c r="N150" s="264">
        <f t="shared" si="18"/>
        <v>-3651450</v>
      </c>
      <c r="O150" s="265">
        <f t="shared" si="19"/>
        <v>-8.1961767112264355E-2</v>
      </c>
    </row>
    <row r="151" spans="1:17">
      <c r="A151" s="257" t="str">
        <f t="shared" si="14"/>
        <v>1115-MCI</v>
      </c>
      <c r="B151" s="258"/>
      <c r="C151" s="259">
        <v>710</v>
      </c>
      <c r="D151" s="259">
        <f t="shared" si="15"/>
        <v>665</v>
      </c>
      <c r="E151" s="260">
        <f t="shared" si="20"/>
        <v>-45</v>
      </c>
      <c r="F151" s="261">
        <f t="shared" si="21"/>
        <v>-6.3380281690140844E-2</v>
      </c>
      <c r="G151" s="239"/>
      <c r="H151" s="239"/>
      <c r="I151" s="157"/>
      <c r="J151" s="262" t="str">
        <f t="shared" si="16"/>
        <v>1115-MCI</v>
      </c>
      <c r="K151" s="263"/>
      <c r="L151" s="264">
        <v>34145150</v>
      </c>
      <c r="M151" s="264">
        <f t="shared" si="17"/>
        <v>31949400</v>
      </c>
      <c r="N151" s="264">
        <f t="shared" si="18"/>
        <v>-2195750</v>
      </c>
      <c r="O151" s="265">
        <f t="shared" si="19"/>
        <v>-6.4306350975175092E-2</v>
      </c>
    </row>
    <row r="152" spans="1:17">
      <c r="A152" s="257" t="str">
        <f t="shared" si="14"/>
        <v>1116-MDE</v>
      </c>
      <c r="B152" s="258"/>
      <c r="C152" s="259">
        <v>1024</v>
      </c>
      <c r="D152" s="259">
        <f t="shared" si="15"/>
        <v>976</v>
      </c>
      <c r="E152" s="260">
        <f t="shared" si="20"/>
        <v>-48</v>
      </c>
      <c r="F152" s="261">
        <f t="shared" si="21"/>
        <v>-4.6875E-2</v>
      </c>
      <c r="G152" s="239"/>
      <c r="H152" s="239"/>
      <c r="I152" s="157"/>
      <c r="J152" s="262" t="str">
        <f t="shared" si="16"/>
        <v>1116-MDE</v>
      </c>
      <c r="K152" s="263"/>
      <c r="L152" s="264">
        <v>40923150</v>
      </c>
      <c r="M152" s="264">
        <f t="shared" si="17"/>
        <v>38579350</v>
      </c>
      <c r="N152" s="264">
        <f t="shared" si="18"/>
        <v>-2343800</v>
      </c>
      <c r="O152" s="265">
        <f t="shared" si="19"/>
        <v>-5.7273205997094553E-2</v>
      </c>
    </row>
    <row r="153" spans="1:17">
      <c r="A153" s="257" t="str">
        <f t="shared" si="14"/>
        <v>1117-M. TOUR.</v>
      </c>
      <c r="B153" s="258"/>
      <c r="C153" s="259">
        <v>135</v>
      </c>
      <c r="D153" s="259">
        <f t="shared" si="15"/>
        <v>148</v>
      </c>
      <c r="E153" s="260">
        <f t="shared" si="20"/>
        <v>13</v>
      </c>
      <c r="F153" s="261">
        <f t="shared" si="21"/>
        <v>9.6296296296296297E-2</v>
      </c>
      <c r="G153" s="239"/>
      <c r="H153" s="239"/>
      <c r="I153" s="157"/>
      <c r="J153" s="262" t="str">
        <f t="shared" si="16"/>
        <v>1117-M. TOUR.</v>
      </c>
      <c r="K153" s="263"/>
      <c r="L153" s="264">
        <v>6425000</v>
      </c>
      <c r="M153" s="264">
        <f t="shared" si="17"/>
        <v>6626775</v>
      </c>
      <c r="N153" s="264">
        <f t="shared" si="18"/>
        <v>201775</v>
      </c>
      <c r="O153" s="265">
        <f t="shared" si="19"/>
        <v>3.1404669260700388E-2</v>
      </c>
    </row>
    <row r="154" spans="1:17">
      <c r="A154" s="257" t="str">
        <f t="shared" si="14"/>
        <v>1211-MJSP</v>
      </c>
      <c r="B154" s="258"/>
      <c r="C154" s="259">
        <v>19614</v>
      </c>
      <c r="D154" s="259">
        <f t="shared" si="15"/>
        <v>18071</v>
      </c>
      <c r="E154" s="260">
        <f t="shared" si="20"/>
        <v>-1543</v>
      </c>
      <c r="F154" s="261">
        <f t="shared" si="21"/>
        <v>-7.8668298154379521E-2</v>
      </c>
      <c r="G154" s="239"/>
      <c r="H154" s="239"/>
      <c r="I154" s="157"/>
      <c r="J154" s="262" t="str">
        <f t="shared" si="16"/>
        <v>1211-MJSP</v>
      </c>
      <c r="K154" s="263"/>
      <c r="L154" s="264">
        <v>843001650</v>
      </c>
      <c r="M154" s="264">
        <f t="shared" si="17"/>
        <v>771280600</v>
      </c>
      <c r="N154" s="264">
        <f t="shared" si="18"/>
        <v>-71721050</v>
      </c>
      <c r="O154" s="265">
        <f t="shared" si="19"/>
        <v>-8.5078184603790519E-2</v>
      </c>
    </row>
    <row r="155" spans="1:17">
      <c r="A155" s="257" t="str">
        <f t="shared" si="14"/>
        <v>1212-MHAVE</v>
      </c>
      <c r="B155" s="258"/>
      <c r="C155" s="259">
        <v>75</v>
      </c>
      <c r="D155" s="259">
        <f t="shared" si="15"/>
        <v>64</v>
      </c>
      <c r="E155" s="260">
        <f t="shared" si="20"/>
        <v>-11</v>
      </c>
      <c r="F155" s="261">
        <f t="shared" si="21"/>
        <v>-0.14666666666666667</v>
      </c>
      <c r="G155" s="239"/>
      <c r="H155" s="239"/>
      <c r="I155" s="157"/>
      <c r="J155" s="262" t="str">
        <f t="shared" si="16"/>
        <v>1212-MHAVE</v>
      </c>
      <c r="K155" s="263"/>
      <c r="L155" s="264">
        <v>3615366.67</v>
      </c>
      <c r="M155" s="264">
        <f t="shared" si="17"/>
        <v>3042600</v>
      </c>
      <c r="N155" s="264">
        <f t="shared" si="18"/>
        <v>-572766.66999999993</v>
      </c>
      <c r="O155" s="265">
        <f t="shared" si="19"/>
        <v>-0.15842560998107558</v>
      </c>
    </row>
    <row r="156" spans="1:17">
      <c r="A156" s="257" t="str">
        <f t="shared" si="14"/>
        <v>1213-MAE</v>
      </c>
      <c r="B156" s="258"/>
      <c r="C156" s="259">
        <v>524</v>
      </c>
      <c r="D156" s="259">
        <f t="shared" si="15"/>
        <v>504</v>
      </c>
      <c r="E156" s="260">
        <f t="shared" si="20"/>
        <v>-20</v>
      </c>
      <c r="F156" s="261">
        <f t="shared" si="21"/>
        <v>-3.8167938931297711E-2</v>
      </c>
      <c r="G156" s="239"/>
      <c r="H156" s="239"/>
      <c r="I156" s="157"/>
      <c r="J156" s="262" t="str">
        <f t="shared" si="16"/>
        <v>1213-MAE</v>
      </c>
      <c r="K156" s="263"/>
      <c r="L156" s="264">
        <v>28567150</v>
      </c>
      <c r="M156" s="264">
        <f t="shared" si="17"/>
        <v>27843850</v>
      </c>
      <c r="N156" s="264">
        <f t="shared" si="18"/>
        <v>-723300</v>
      </c>
      <c r="O156" s="265">
        <f t="shared" si="19"/>
        <v>-2.5319291563911696E-2</v>
      </c>
    </row>
    <row r="157" spans="1:17">
      <c r="A157" s="257" t="str">
        <f t="shared" si="14"/>
        <v>1214-PRESIDENCE</v>
      </c>
      <c r="B157" s="258"/>
      <c r="C157" s="259">
        <v>105</v>
      </c>
      <c r="D157" s="259">
        <f t="shared" si="15"/>
        <v>105</v>
      </c>
      <c r="E157" s="260">
        <f t="shared" si="20"/>
        <v>0</v>
      </c>
      <c r="F157" s="261">
        <f t="shared" si="21"/>
        <v>0</v>
      </c>
      <c r="G157" s="239"/>
      <c r="H157" s="239"/>
      <c r="I157" s="157"/>
      <c r="J157" s="262" t="str">
        <f t="shared" si="16"/>
        <v>1214-PRESIDENCE</v>
      </c>
      <c r="K157" s="263"/>
      <c r="L157" s="264">
        <v>6036550</v>
      </c>
      <c r="M157" s="264">
        <f t="shared" si="17"/>
        <v>6121700</v>
      </c>
      <c r="N157" s="264">
        <f t="shared" si="18"/>
        <v>85150</v>
      </c>
      <c r="O157" s="265">
        <f t="shared" si="19"/>
        <v>1.4105739205340799E-2</v>
      </c>
    </row>
    <row r="158" spans="1:17">
      <c r="A158" s="257" t="str">
        <f t="shared" si="14"/>
        <v>1215-PRIMATURE</v>
      </c>
      <c r="B158" s="258"/>
      <c r="C158" s="259">
        <v>746</v>
      </c>
      <c r="D158" s="259">
        <f t="shared" si="15"/>
        <v>710</v>
      </c>
      <c r="E158" s="260">
        <f t="shared" si="20"/>
        <v>-36</v>
      </c>
      <c r="F158" s="261">
        <f t="shared" si="21"/>
        <v>-4.8257372654155493E-2</v>
      </c>
      <c r="G158" s="239"/>
      <c r="H158" s="239"/>
      <c r="I158" s="157"/>
      <c r="J158" s="262" t="str">
        <f t="shared" si="16"/>
        <v>1215-PRIMATURE</v>
      </c>
      <c r="K158" s="263"/>
      <c r="L158" s="264">
        <v>36076349</v>
      </c>
      <c r="M158" s="264">
        <f t="shared" si="17"/>
        <v>35359599.5</v>
      </c>
      <c r="N158" s="264">
        <f t="shared" si="18"/>
        <v>-716749.5</v>
      </c>
      <c r="O158" s="265">
        <f t="shared" si="19"/>
        <v>-1.9867573073982625E-2</v>
      </c>
    </row>
    <row r="159" spans="1:17">
      <c r="A159" s="257" t="str">
        <f t="shared" si="14"/>
        <v>1216-MICT</v>
      </c>
      <c r="B159" s="258"/>
      <c r="C159" s="259">
        <v>2379</v>
      </c>
      <c r="D159" s="259">
        <f t="shared" si="15"/>
        <v>2395</v>
      </c>
      <c r="E159" s="260">
        <f t="shared" si="20"/>
        <v>16</v>
      </c>
      <c r="F159" s="261">
        <f t="shared" si="21"/>
        <v>6.7255149222362337E-3</v>
      </c>
      <c r="G159" s="239"/>
      <c r="H159" s="239"/>
      <c r="I159" s="157"/>
      <c r="J159" s="262" t="str">
        <f t="shared" si="16"/>
        <v>1216-MICT</v>
      </c>
      <c r="K159" s="263"/>
      <c r="L159" s="264">
        <v>128019400</v>
      </c>
      <c r="M159" s="264">
        <f t="shared" si="17"/>
        <v>128704500</v>
      </c>
      <c r="N159" s="264">
        <f t="shared" si="18"/>
        <v>685100</v>
      </c>
      <c r="O159" s="265">
        <f t="shared" si="19"/>
        <v>5.3515326583314718E-3</v>
      </c>
    </row>
    <row r="160" spans="1:17">
      <c r="A160" s="257" t="str">
        <f t="shared" si="14"/>
        <v>1217-DEFENSE</v>
      </c>
      <c r="B160" s="258"/>
      <c r="C160" s="259">
        <v>1118</v>
      </c>
      <c r="D160" s="259">
        <f t="shared" si="15"/>
        <v>1033</v>
      </c>
      <c r="E160" s="260">
        <f t="shared" si="20"/>
        <v>-85</v>
      </c>
      <c r="F160" s="261">
        <f t="shared" si="21"/>
        <v>-7.6028622540250446E-2</v>
      </c>
      <c r="G160" s="239"/>
      <c r="H160" s="239"/>
      <c r="I160" s="157"/>
      <c r="J160" s="262" t="str">
        <f t="shared" si="16"/>
        <v>1217-DEFENSE</v>
      </c>
      <c r="K160" s="263"/>
      <c r="L160" s="264">
        <v>44450399.5</v>
      </c>
      <c r="M160" s="264">
        <f t="shared" si="17"/>
        <v>41069849.5</v>
      </c>
      <c r="N160" s="264">
        <f t="shared" si="18"/>
        <v>-3380550</v>
      </c>
      <c r="O160" s="265">
        <f t="shared" si="19"/>
        <v>-7.6052184862815467E-2</v>
      </c>
    </row>
    <row r="161" spans="1:15">
      <c r="A161" s="257" t="str">
        <f t="shared" si="14"/>
        <v>1311-MENFP</v>
      </c>
      <c r="B161" s="258"/>
      <c r="C161" s="259">
        <v>47194</v>
      </c>
      <c r="D161" s="259">
        <f t="shared" si="15"/>
        <v>45281</v>
      </c>
      <c r="E161" s="260">
        <f t="shared" si="20"/>
        <v>-1913</v>
      </c>
      <c r="F161" s="261">
        <f t="shared" si="21"/>
        <v>-4.0534813747510279E-2</v>
      </c>
      <c r="G161" s="239"/>
      <c r="H161" s="239"/>
      <c r="I161" s="157"/>
      <c r="J161" s="262" t="str">
        <f t="shared" si="16"/>
        <v>1311-MENFP</v>
      </c>
      <c r="K161" s="263"/>
      <c r="L161" s="264">
        <v>1429047700</v>
      </c>
      <c r="M161" s="264">
        <f t="shared" si="17"/>
        <v>1369312375</v>
      </c>
      <c r="N161" s="264">
        <f t="shared" si="18"/>
        <v>-59735325</v>
      </c>
      <c r="O161" s="265">
        <f t="shared" si="19"/>
        <v>-4.180079153411044E-2</v>
      </c>
    </row>
    <row r="162" spans="1:15">
      <c r="A162" s="257" t="str">
        <f t="shared" si="14"/>
        <v>1312-MAST</v>
      </c>
      <c r="B162" s="258"/>
      <c r="C162" s="259">
        <v>1947</v>
      </c>
      <c r="D162" s="259">
        <f t="shared" si="15"/>
        <v>1623</v>
      </c>
      <c r="E162" s="260">
        <f t="shared" si="20"/>
        <v>-324</v>
      </c>
      <c r="F162" s="261">
        <f t="shared" si="21"/>
        <v>-0.16640986132511557</v>
      </c>
      <c r="G162" s="239"/>
      <c r="H162" s="239"/>
      <c r="I162" s="157"/>
      <c r="J162" s="262" t="str">
        <f t="shared" si="16"/>
        <v>1312-MAST</v>
      </c>
      <c r="K162" s="263"/>
      <c r="L162" s="264">
        <v>78439850</v>
      </c>
      <c r="M162" s="264">
        <f t="shared" si="17"/>
        <v>65691750</v>
      </c>
      <c r="N162" s="264">
        <f t="shared" si="18"/>
        <v>-12748100</v>
      </c>
      <c r="O162" s="265">
        <f t="shared" si="19"/>
        <v>-0.16252070854291537</v>
      </c>
    </row>
    <row r="163" spans="1:15">
      <c r="A163" s="257" t="str">
        <f t="shared" si="14"/>
        <v>1313-MSPP</v>
      </c>
      <c r="B163" s="258"/>
      <c r="C163" s="259">
        <v>11557</v>
      </c>
      <c r="D163" s="259">
        <f t="shared" si="15"/>
        <v>10677</v>
      </c>
      <c r="E163" s="260">
        <f t="shared" si="20"/>
        <v>-880</v>
      </c>
      <c r="F163" s="261">
        <f t="shared" si="21"/>
        <v>-7.6144328112832046E-2</v>
      </c>
      <c r="G163" s="239"/>
      <c r="H163" s="239"/>
      <c r="I163" s="157"/>
      <c r="J163" s="262" t="str">
        <f t="shared" si="16"/>
        <v>1313-MSPP</v>
      </c>
      <c r="K163" s="263"/>
      <c r="L163" s="264">
        <v>389138381</v>
      </c>
      <c r="M163" s="264">
        <f t="shared" si="17"/>
        <v>358087731</v>
      </c>
      <c r="N163" s="264">
        <f t="shared" si="18"/>
        <v>-31050650</v>
      </c>
      <c r="O163" s="265">
        <f t="shared" si="19"/>
        <v>-7.9793337064842235E-2</v>
      </c>
    </row>
    <row r="164" spans="1:15">
      <c r="A164" s="257" t="str">
        <f t="shared" si="14"/>
        <v>1314-MCFDF</v>
      </c>
      <c r="B164" s="258"/>
      <c r="C164" s="259">
        <v>257</v>
      </c>
      <c r="D164" s="259">
        <f t="shared" si="15"/>
        <v>232</v>
      </c>
      <c r="E164" s="260">
        <f t="shared" si="20"/>
        <v>-25</v>
      </c>
      <c r="F164" s="261">
        <f t="shared" si="21"/>
        <v>-9.727626459143969E-2</v>
      </c>
      <c r="G164" s="239"/>
      <c r="H164" s="239"/>
      <c r="I164" s="157"/>
      <c r="J164" s="262" t="str">
        <f t="shared" si="16"/>
        <v>1314-MCFDF</v>
      </c>
      <c r="K164" s="263"/>
      <c r="L164" s="264">
        <v>11360400</v>
      </c>
      <c r="M164" s="264">
        <f t="shared" si="17"/>
        <v>10165250</v>
      </c>
      <c r="N164" s="264">
        <f t="shared" si="18"/>
        <v>-1195150</v>
      </c>
      <c r="O164" s="265">
        <f t="shared" si="19"/>
        <v>-0.10520316186049787</v>
      </c>
    </row>
    <row r="165" spans="1:15">
      <c r="A165" s="257" t="str">
        <f t="shared" si="14"/>
        <v>1315-MJSAC</v>
      </c>
      <c r="B165" s="258"/>
      <c r="C165" s="259">
        <v>691</v>
      </c>
      <c r="D165" s="259">
        <f t="shared" si="15"/>
        <v>617</v>
      </c>
      <c r="E165" s="260">
        <f t="shared" si="20"/>
        <v>-74</v>
      </c>
      <c r="F165" s="261">
        <f t="shared" si="21"/>
        <v>-0.10709117221418235</v>
      </c>
      <c r="G165" s="239"/>
      <c r="H165" s="239"/>
      <c r="I165" s="157"/>
      <c r="J165" s="262" t="str">
        <f t="shared" si="16"/>
        <v>1315-MJSAC</v>
      </c>
      <c r="K165" s="263"/>
      <c r="L165" s="264">
        <v>29095200</v>
      </c>
      <c r="M165" s="264">
        <f t="shared" si="17"/>
        <v>26211300</v>
      </c>
      <c r="N165" s="264">
        <f t="shared" si="18"/>
        <v>-2883900</v>
      </c>
      <c r="O165" s="265">
        <f t="shared" si="19"/>
        <v>-9.9119442382248624E-2</v>
      </c>
    </row>
    <row r="166" spans="1:15">
      <c r="A166" s="257" t="str">
        <f t="shared" si="14"/>
        <v>1411-M. CULTES</v>
      </c>
      <c r="B166" s="258"/>
      <c r="C166" s="259">
        <v>134</v>
      </c>
      <c r="D166" s="259">
        <f t="shared" si="15"/>
        <v>129</v>
      </c>
      <c r="E166" s="260">
        <f t="shared" si="20"/>
        <v>-5</v>
      </c>
      <c r="F166" s="261">
        <f t="shared" si="21"/>
        <v>-3.7313432835820892E-2</v>
      </c>
      <c r="G166" s="239"/>
      <c r="H166" s="239"/>
      <c r="I166" s="157"/>
      <c r="J166" s="262" t="str">
        <f t="shared" si="16"/>
        <v>1411-M. CULTES</v>
      </c>
      <c r="K166" s="263"/>
      <c r="L166" s="264">
        <v>5748550</v>
      </c>
      <c r="M166" s="264">
        <f t="shared" si="17"/>
        <v>5785500</v>
      </c>
      <c r="N166" s="264">
        <f t="shared" si="18"/>
        <v>36950</v>
      </c>
      <c r="O166" s="265">
        <f t="shared" si="19"/>
        <v>6.4277078567638798E-3</v>
      </c>
    </row>
    <row r="167" spans="1:15">
      <c r="A167" s="257" t="str">
        <f t="shared" si="14"/>
        <v>1412-M. CULTURE</v>
      </c>
      <c r="B167" s="258"/>
      <c r="C167" s="259">
        <v>1031</v>
      </c>
      <c r="D167" s="259">
        <f t="shared" si="15"/>
        <v>948</v>
      </c>
      <c r="E167" s="260">
        <f t="shared" si="20"/>
        <v>-83</v>
      </c>
      <c r="F167" s="261">
        <f t="shared" si="21"/>
        <v>-8.0504364694471392E-2</v>
      </c>
      <c r="G167" s="239"/>
      <c r="H167" s="239"/>
      <c r="I167" s="157"/>
      <c r="J167" s="262" t="str">
        <f t="shared" si="16"/>
        <v>1412-M. CULTURE</v>
      </c>
      <c r="K167" s="263"/>
      <c r="L167" s="264">
        <v>42858800</v>
      </c>
      <c r="M167" s="264">
        <f t="shared" si="17"/>
        <v>39362700</v>
      </c>
      <c r="N167" s="264">
        <f t="shared" si="18"/>
        <v>-3496100</v>
      </c>
      <c r="O167" s="265">
        <f t="shared" si="19"/>
        <v>-8.1572512529515528E-2</v>
      </c>
    </row>
    <row r="168" spans="1:15">
      <c r="A168" s="257" t="str">
        <f t="shared" si="14"/>
        <v>1413-M. COMM.</v>
      </c>
      <c r="B168" s="258"/>
      <c r="C168" s="259">
        <v>424</v>
      </c>
      <c r="D168" s="259">
        <f t="shared" si="15"/>
        <v>379</v>
      </c>
      <c r="E168" s="260">
        <f t="shared" si="20"/>
        <v>-45</v>
      </c>
      <c r="F168" s="261">
        <f t="shared" si="21"/>
        <v>-0.10613207547169812</v>
      </c>
      <c r="G168" s="239"/>
      <c r="H168" s="239"/>
      <c r="I168" s="157"/>
      <c r="J168" s="262" t="str">
        <f t="shared" si="16"/>
        <v>1413-M. COMM.</v>
      </c>
      <c r="K168" s="263"/>
      <c r="L168" s="264">
        <v>17454200</v>
      </c>
      <c r="M168" s="264">
        <f t="shared" si="17"/>
        <v>15357650</v>
      </c>
      <c r="N168" s="264">
        <f t="shared" si="18"/>
        <v>-2096550</v>
      </c>
      <c r="O168" s="265">
        <f t="shared" si="19"/>
        <v>-0.12011722107000035</v>
      </c>
    </row>
    <row r="169" spans="1:15">
      <c r="A169" s="257" t="str">
        <f t="shared" si="14"/>
        <v>2211-SENAT</v>
      </c>
      <c r="B169" s="258"/>
      <c r="C169" s="259">
        <v>1613</v>
      </c>
      <c r="D169" s="259">
        <f t="shared" si="15"/>
        <v>1470</v>
      </c>
      <c r="E169" s="260">
        <f t="shared" si="20"/>
        <v>-143</v>
      </c>
      <c r="F169" s="261">
        <f t="shared" si="21"/>
        <v>-8.8654680719156845E-2</v>
      </c>
      <c r="G169" s="239"/>
      <c r="H169" s="239"/>
      <c r="I169" s="157"/>
      <c r="J169" s="262" t="str">
        <f t="shared" si="16"/>
        <v>2211-SENAT</v>
      </c>
      <c r="K169" s="263"/>
      <c r="L169" s="264">
        <v>81757700</v>
      </c>
      <c r="M169" s="264">
        <f t="shared" si="17"/>
        <v>73910900</v>
      </c>
      <c r="N169" s="264">
        <f t="shared" si="18"/>
        <v>-7846800</v>
      </c>
      <c r="O169" s="265">
        <f t="shared" si="19"/>
        <v>-9.5976281133153207E-2</v>
      </c>
    </row>
    <row r="170" spans="1:15">
      <c r="A170" s="257" t="str">
        <f t="shared" si="14"/>
        <v>2212-CH. DEPUTES</v>
      </c>
      <c r="B170" s="258"/>
      <c r="C170" s="259">
        <v>2417</v>
      </c>
      <c r="D170" s="259">
        <f t="shared" si="15"/>
        <v>2354</v>
      </c>
      <c r="E170" s="260">
        <f t="shared" si="20"/>
        <v>-63</v>
      </c>
      <c r="F170" s="261">
        <f t="shared" si="21"/>
        <v>-2.6065370293752586E-2</v>
      </c>
      <c r="G170" s="239"/>
      <c r="H170" s="239"/>
      <c r="I170" s="157"/>
      <c r="J170" s="262" t="str">
        <f t="shared" si="16"/>
        <v>2212-CH. DEPUTES</v>
      </c>
      <c r="K170" s="263"/>
      <c r="L170" s="264">
        <v>101562100</v>
      </c>
      <c r="M170" s="264">
        <f t="shared" si="17"/>
        <v>98983900</v>
      </c>
      <c r="N170" s="264">
        <f t="shared" si="18"/>
        <v>-2578200</v>
      </c>
      <c r="O170" s="265">
        <f t="shared" si="19"/>
        <v>-2.5385453825787375E-2</v>
      </c>
    </row>
    <row r="171" spans="1:15">
      <c r="A171" s="257" t="str">
        <f t="shared" si="14"/>
        <v>3211-CSPJ</v>
      </c>
      <c r="B171" s="258"/>
      <c r="C171" s="259">
        <v>1035</v>
      </c>
      <c r="D171" s="259">
        <f t="shared" si="15"/>
        <v>1030</v>
      </c>
      <c r="E171" s="260">
        <f t="shared" si="20"/>
        <v>-5</v>
      </c>
      <c r="F171" s="261">
        <f t="shared" si="21"/>
        <v>-4.830917874396135E-3</v>
      </c>
      <c r="G171" s="239"/>
      <c r="H171" s="239"/>
      <c r="I171" s="157"/>
      <c r="J171" s="262" t="str">
        <f t="shared" si="16"/>
        <v>3211-CSPJ</v>
      </c>
      <c r="K171" s="263"/>
      <c r="L171" s="264">
        <v>69530100</v>
      </c>
      <c r="M171" s="264">
        <f t="shared" si="17"/>
        <v>69205050</v>
      </c>
      <c r="N171" s="264">
        <f t="shared" si="18"/>
        <v>-325050</v>
      </c>
      <c r="O171" s="265">
        <f t="shared" si="19"/>
        <v>-4.674953725077341E-3</v>
      </c>
    </row>
    <row r="172" spans="1:15">
      <c r="A172" s="257" t="str">
        <f t="shared" si="14"/>
        <v>4111-CSCCA</v>
      </c>
      <c r="B172" s="258"/>
      <c r="C172" s="259">
        <v>603</v>
      </c>
      <c r="D172" s="259">
        <f t="shared" si="15"/>
        <v>648</v>
      </c>
      <c r="E172" s="260">
        <f t="shared" si="20"/>
        <v>45</v>
      </c>
      <c r="F172" s="261">
        <f t="shared" si="21"/>
        <v>7.4626865671641784E-2</v>
      </c>
      <c r="G172" s="239"/>
      <c r="H172" s="239"/>
      <c r="I172" s="157"/>
      <c r="J172" s="262" t="str">
        <f t="shared" si="16"/>
        <v>4111-CSCCA</v>
      </c>
      <c r="K172" s="263"/>
      <c r="L172" s="264">
        <v>32004833.329999998</v>
      </c>
      <c r="M172" s="264">
        <f t="shared" si="17"/>
        <v>35148200</v>
      </c>
      <c r="N172" s="264">
        <f t="shared" si="18"/>
        <v>3143366.6700000018</v>
      </c>
      <c r="O172" s="265">
        <f t="shared" si="19"/>
        <v>9.8215373833974662E-2</v>
      </c>
    </row>
    <row r="173" spans="1:15">
      <c r="A173" s="257" t="str">
        <f t="shared" si="14"/>
        <v>4211-CEP</v>
      </c>
      <c r="B173" s="258"/>
      <c r="C173" s="259">
        <v>5</v>
      </c>
      <c r="D173" s="259">
        <f t="shared" si="15"/>
        <v>14</v>
      </c>
      <c r="E173" s="260">
        <f t="shared" si="20"/>
        <v>9</v>
      </c>
      <c r="F173" s="261">
        <f t="shared" si="21"/>
        <v>1.8</v>
      </c>
      <c r="G173" s="239"/>
      <c r="H173" s="239"/>
      <c r="I173" s="157"/>
      <c r="J173" s="262" t="str">
        <f t="shared" si="16"/>
        <v>4211-CEP</v>
      </c>
      <c r="K173" s="263"/>
      <c r="L173" s="264">
        <v>189500</v>
      </c>
      <c r="M173" s="264">
        <f t="shared" si="17"/>
        <v>2751800</v>
      </c>
      <c r="N173" s="264">
        <f t="shared" si="18"/>
        <v>2562300</v>
      </c>
      <c r="O173" s="265">
        <f t="shared" si="19"/>
        <v>13.521372031662269</v>
      </c>
    </row>
    <row r="174" spans="1:15">
      <c r="A174" s="257" t="str">
        <f t="shared" si="14"/>
        <v>4212-OPC</v>
      </c>
      <c r="B174" s="258"/>
      <c r="C174" s="259">
        <v>123</v>
      </c>
      <c r="D174" s="259">
        <f t="shared" si="15"/>
        <v>145</v>
      </c>
      <c r="E174" s="260">
        <f t="shared" si="20"/>
        <v>22</v>
      </c>
      <c r="F174" s="261">
        <f t="shared" si="21"/>
        <v>0.17886178861788618</v>
      </c>
      <c r="G174" s="239"/>
      <c r="H174" s="239"/>
      <c r="I174" s="157"/>
      <c r="J174" s="262" t="str">
        <f t="shared" si="16"/>
        <v>4212-OPC</v>
      </c>
      <c r="K174" s="263"/>
      <c r="L174" s="264">
        <v>6163850</v>
      </c>
      <c r="M174" s="264">
        <f t="shared" si="17"/>
        <v>7184550</v>
      </c>
      <c r="N174" s="264">
        <f t="shared" si="18"/>
        <v>1020700</v>
      </c>
      <c r="O174" s="265">
        <f t="shared" si="19"/>
        <v>0.1655945553509576</v>
      </c>
    </row>
    <row r="175" spans="1:15">
      <c r="A175" s="257" t="str">
        <f t="shared" si="14"/>
        <v>4311-UEH</v>
      </c>
      <c r="B175" s="258"/>
      <c r="C175" s="259">
        <v>1995</v>
      </c>
      <c r="D175" s="259">
        <f t="shared" si="15"/>
        <v>2078</v>
      </c>
      <c r="E175" s="260">
        <f t="shared" si="20"/>
        <v>83</v>
      </c>
      <c r="F175" s="261">
        <f t="shared" si="21"/>
        <v>4.1604010025062657E-2</v>
      </c>
      <c r="G175" s="239"/>
      <c r="H175" s="239"/>
      <c r="I175" s="157"/>
      <c r="J175" s="262" t="str">
        <f t="shared" si="16"/>
        <v>4311-UEH</v>
      </c>
      <c r="K175" s="263"/>
      <c r="L175" s="264">
        <v>84768669.25</v>
      </c>
      <c r="M175" s="264">
        <f t="shared" si="17"/>
        <v>87648943.75</v>
      </c>
      <c r="N175" s="264">
        <f t="shared" si="18"/>
        <v>2880274.5</v>
      </c>
      <c r="O175" s="265">
        <f t="shared" si="19"/>
        <v>3.3978054928590261E-2</v>
      </c>
    </row>
    <row r="176" spans="1:15" ht="15.75" thickBot="1">
      <c r="A176" s="266" t="str">
        <f t="shared" si="14"/>
        <v>4411-AKA</v>
      </c>
      <c r="B176" s="267"/>
      <c r="C176" s="268">
        <v>23</v>
      </c>
      <c r="D176" s="268">
        <f t="shared" si="15"/>
        <v>22</v>
      </c>
      <c r="E176" s="269">
        <f t="shared" si="20"/>
        <v>-1</v>
      </c>
      <c r="F176" s="270">
        <f t="shared" si="21"/>
        <v>-4.3478260869565216E-2</v>
      </c>
      <c r="G176" s="239"/>
      <c r="H176" s="239"/>
      <c r="I176" s="157"/>
      <c r="J176" s="262" t="str">
        <f t="shared" si="16"/>
        <v>4411-AKA</v>
      </c>
      <c r="K176" s="271"/>
      <c r="L176" s="177">
        <v>1016450</v>
      </c>
      <c r="M176" s="177">
        <f t="shared" si="17"/>
        <v>1086650</v>
      </c>
      <c r="N176" s="272">
        <f t="shared" si="18"/>
        <v>70200</v>
      </c>
      <c r="O176" s="273">
        <f t="shared" si="19"/>
        <v>6.9063898863692269E-2</v>
      </c>
    </row>
    <row r="177" spans="1:17" ht="16.5" thickTop="1" thickBot="1">
      <c r="A177" s="274" t="s">
        <v>236</v>
      </c>
      <c r="B177" s="275"/>
      <c r="C177" s="276">
        <f>SUM(C147:C176)</f>
        <v>105355</v>
      </c>
      <c r="D177" s="276">
        <f>SUM(D147:D176)</f>
        <v>99784</v>
      </c>
      <c r="E177" s="276">
        <f>SUM(E147:E176)</f>
        <v>-5571</v>
      </c>
      <c r="F177" s="277">
        <f>+E177/C177</f>
        <v>-5.2878363627734799E-2</v>
      </c>
      <c r="G177" s="278"/>
      <c r="H177" s="239"/>
      <c r="I177" s="279"/>
      <c r="J177" s="280" t="s">
        <v>236</v>
      </c>
      <c r="K177" s="281"/>
      <c r="L177" s="282">
        <f>SUM(L147:L176)</f>
        <v>3900931182.0900002</v>
      </c>
      <c r="M177" s="282">
        <f t="shared" ref="M177:N177" si="22">SUM(M147:M176)</f>
        <v>3688728980.4200001</v>
      </c>
      <c r="N177" s="283">
        <f t="shared" si="22"/>
        <v>-212202201.66999996</v>
      </c>
      <c r="O177" s="284">
        <f t="shared" si="19"/>
        <v>-5.4397832662176952E-2</v>
      </c>
      <c r="P177" s="285"/>
      <c r="Q177" s="286"/>
    </row>
    <row r="178" spans="1:17" ht="15.75" thickTop="1">
      <c r="B178" s="238"/>
      <c r="C178" s="287"/>
      <c r="D178" s="288"/>
      <c r="E178" s="289"/>
      <c r="F178" s="240"/>
      <c r="G178" s="239"/>
      <c r="H178" s="239"/>
      <c r="I178" s="157"/>
      <c r="J178" s="290"/>
      <c r="K178" s="291"/>
      <c r="L178" s="188"/>
      <c r="M178" s="188"/>
      <c r="N178" s="291"/>
      <c r="O178" s="291"/>
    </row>
    <row r="179" spans="1:17">
      <c r="B179" s="238"/>
      <c r="C179" s="238"/>
      <c r="D179" s="240"/>
      <c r="E179" s="241"/>
      <c r="F179" s="240"/>
      <c r="G179" s="239"/>
      <c r="H179" s="239"/>
      <c r="I179" s="157"/>
      <c r="J179" s="157"/>
      <c r="K179" s="188"/>
      <c r="L179" s="188"/>
      <c r="M179" s="188"/>
      <c r="N179" s="188"/>
      <c r="O179" s="188"/>
    </row>
    <row r="180" spans="1:17">
      <c r="B180" s="238"/>
      <c r="C180" s="238"/>
      <c r="D180" s="240"/>
      <c r="E180" s="241"/>
      <c r="F180" s="240"/>
      <c r="G180" s="239"/>
      <c r="H180" s="239"/>
      <c r="I180" s="157"/>
      <c r="J180" s="157"/>
      <c r="K180" s="188"/>
      <c r="L180" s="188"/>
      <c r="M180" s="188"/>
      <c r="N180" s="188"/>
      <c r="O180" s="188"/>
    </row>
    <row r="181" spans="1:17">
      <c r="B181" s="238"/>
      <c r="C181" s="238"/>
      <c r="D181" s="240"/>
      <c r="E181" s="241"/>
      <c r="F181" s="240"/>
      <c r="G181" s="239"/>
      <c r="H181" s="239"/>
      <c r="I181" s="157"/>
      <c r="J181" s="157"/>
      <c r="K181" s="188"/>
      <c r="L181" s="188"/>
      <c r="M181" s="188"/>
      <c r="N181" s="188"/>
      <c r="O181" s="188"/>
    </row>
    <row r="182" spans="1:17" ht="15.75" thickBot="1">
      <c r="B182" s="238"/>
      <c r="C182" s="238"/>
      <c r="D182" s="240"/>
      <c r="E182" s="241"/>
      <c r="F182" s="240"/>
      <c r="G182" s="239"/>
      <c r="H182" s="239"/>
      <c r="I182" s="157"/>
      <c r="J182" s="157"/>
      <c r="K182" s="188"/>
      <c r="L182" s="188"/>
      <c r="M182" s="188"/>
      <c r="N182" s="188"/>
      <c r="O182" s="188"/>
    </row>
    <row r="183" spans="1:17">
      <c r="A183" s="292" t="s">
        <v>213</v>
      </c>
      <c r="B183" s="293" t="s">
        <v>200</v>
      </c>
      <c r="C183" s="293"/>
      <c r="D183" s="294"/>
      <c r="E183" s="241"/>
      <c r="F183" s="240"/>
      <c r="G183" s="239"/>
      <c r="H183" s="239"/>
      <c r="I183" s="157"/>
      <c r="J183" s="157"/>
      <c r="K183" s="188"/>
      <c r="L183" s="188"/>
      <c r="M183" s="188"/>
      <c r="N183" s="188"/>
      <c r="O183" s="188"/>
    </row>
    <row r="184" spans="1:17">
      <c r="A184" s="135" t="s">
        <v>214</v>
      </c>
      <c r="B184" s="238" t="s">
        <v>202</v>
      </c>
      <c r="C184" s="238" t="s">
        <v>203</v>
      </c>
      <c r="D184" s="295" t="s">
        <v>141</v>
      </c>
      <c r="E184" s="241"/>
      <c r="F184" s="240"/>
      <c r="G184" s="239"/>
      <c r="H184" s="239"/>
      <c r="I184" s="157"/>
      <c r="J184" s="157"/>
      <c r="K184" s="188"/>
      <c r="L184" s="188"/>
      <c r="M184" s="188"/>
      <c r="N184" s="188"/>
      <c r="O184" s="188"/>
    </row>
    <row r="185" spans="1:17">
      <c r="A185" s="195" t="s">
        <v>215</v>
      </c>
      <c r="B185" s="196">
        <f t="shared" ref="B185:C190" si="23">R51</f>
        <v>0</v>
      </c>
      <c r="C185" s="196" t="str">
        <f t="shared" si="23"/>
        <v>-</v>
      </c>
      <c r="D185" s="296">
        <f>SUM(B185:C185)</f>
        <v>0</v>
      </c>
      <c r="E185" s="241"/>
      <c r="F185" s="240"/>
      <c r="G185" s="239"/>
      <c r="H185" s="239"/>
      <c r="I185" s="157"/>
      <c r="J185" s="157"/>
      <c r="K185" s="188"/>
      <c r="L185" s="188"/>
      <c r="M185" s="188"/>
      <c r="N185" s="188"/>
      <c r="O185" s="188"/>
    </row>
    <row r="186" spans="1:17">
      <c r="A186" s="199" t="s">
        <v>216</v>
      </c>
      <c r="B186" s="196">
        <f t="shared" si="23"/>
        <v>907</v>
      </c>
      <c r="C186" s="196">
        <f t="shared" si="23"/>
        <v>1805</v>
      </c>
      <c r="D186" s="297">
        <f>SUM(B186:C186)</f>
        <v>2712</v>
      </c>
      <c r="E186" s="241"/>
      <c r="F186" s="240"/>
      <c r="G186" s="239"/>
      <c r="H186" s="239"/>
      <c r="I186" s="157"/>
      <c r="J186" s="157"/>
      <c r="K186" s="188"/>
      <c r="L186" s="188"/>
      <c r="M186" s="188"/>
      <c r="N186" s="188"/>
      <c r="O186" s="188"/>
    </row>
    <row r="187" spans="1:17">
      <c r="A187" s="199" t="s">
        <v>217</v>
      </c>
      <c r="B187" s="196">
        <f t="shared" si="23"/>
        <v>6169</v>
      </c>
      <c r="C187" s="196">
        <f t="shared" si="23"/>
        <v>14614</v>
      </c>
      <c r="D187" s="297">
        <f t="shared" ref="D187:D190" si="24">SUM(B187:C187)</f>
        <v>20783</v>
      </c>
      <c r="E187" s="241"/>
      <c r="F187" s="240"/>
      <c r="G187" s="239"/>
      <c r="H187" s="239"/>
      <c r="I187" s="157"/>
      <c r="J187" s="157"/>
      <c r="K187" s="188"/>
      <c r="L187" s="188"/>
      <c r="M187" s="188"/>
      <c r="N187" s="188"/>
      <c r="O187" s="188"/>
    </row>
    <row r="188" spans="1:17">
      <c r="A188" s="199" t="s">
        <v>218</v>
      </c>
      <c r="B188" s="196">
        <f t="shared" si="23"/>
        <v>9307</v>
      </c>
      <c r="C188" s="196">
        <f t="shared" si="23"/>
        <v>24792</v>
      </c>
      <c r="D188" s="297">
        <f t="shared" si="24"/>
        <v>34099</v>
      </c>
      <c r="E188" s="241"/>
      <c r="F188" s="240"/>
      <c r="G188" s="239"/>
      <c r="H188" s="239"/>
      <c r="I188" s="157"/>
      <c r="J188" s="157"/>
      <c r="K188" s="188"/>
      <c r="L188" s="188"/>
      <c r="M188" s="188"/>
      <c r="N188" s="188"/>
      <c r="O188" s="188"/>
    </row>
    <row r="189" spans="1:17">
      <c r="A189" s="199" t="s">
        <v>219</v>
      </c>
      <c r="B189" s="196">
        <f t="shared" si="23"/>
        <v>6475</v>
      </c>
      <c r="C189" s="196">
        <f t="shared" si="23"/>
        <v>16962</v>
      </c>
      <c r="D189" s="297">
        <f t="shared" si="24"/>
        <v>23437</v>
      </c>
      <c r="E189" s="241"/>
      <c r="F189" s="240"/>
      <c r="G189" s="239"/>
      <c r="H189" s="239"/>
      <c r="I189" s="157"/>
      <c r="J189" s="157"/>
      <c r="K189" s="188"/>
      <c r="L189" s="188"/>
      <c r="M189" s="188"/>
      <c r="N189" s="188"/>
      <c r="O189" s="188"/>
    </row>
    <row r="190" spans="1:17">
      <c r="A190" s="199" t="s">
        <v>220</v>
      </c>
      <c r="B190" s="196">
        <f t="shared" si="23"/>
        <v>5441</v>
      </c>
      <c r="C190" s="196">
        <f t="shared" si="23"/>
        <v>13312</v>
      </c>
      <c r="D190" s="297">
        <f t="shared" si="24"/>
        <v>18753</v>
      </c>
      <c r="E190" s="241"/>
      <c r="F190" s="240"/>
      <c r="G190" s="239"/>
      <c r="H190" s="239"/>
      <c r="I190" s="157"/>
      <c r="J190" s="157"/>
      <c r="K190" s="188"/>
      <c r="L190" s="188"/>
      <c r="M190" s="188"/>
      <c r="N190" s="188"/>
      <c r="O190" s="188"/>
    </row>
    <row r="191" spans="1:17">
      <c r="A191" s="135" t="s">
        <v>141</v>
      </c>
      <c r="B191" s="298">
        <f>SUM(B185:B190)</f>
        <v>28299</v>
      </c>
      <c r="C191" s="298">
        <f>SUM(C185:C190)</f>
        <v>71485</v>
      </c>
      <c r="D191" s="299">
        <f>SUM(D185:D190)</f>
        <v>99784</v>
      </c>
      <c r="I191" s="157"/>
      <c r="J191" s="157"/>
      <c r="K191" s="188"/>
      <c r="L191" s="188"/>
      <c r="M191" s="188"/>
      <c r="N191" s="188"/>
      <c r="O191" s="188"/>
    </row>
    <row r="192" spans="1:17">
      <c r="A192" s="135"/>
      <c r="B192" s="300"/>
      <c r="D192" s="301"/>
      <c r="I192" s="157"/>
      <c r="J192" s="157"/>
      <c r="K192" s="188"/>
      <c r="L192" s="188"/>
      <c r="M192" s="188"/>
      <c r="N192" s="188"/>
      <c r="O192" s="188"/>
    </row>
    <row r="193" spans="1:15">
      <c r="A193" s="135"/>
      <c r="D193" s="302"/>
      <c r="I193" s="157"/>
      <c r="J193" s="157"/>
      <c r="K193" s="188"/>
      <c r="L193" s="188"/>
      <c r="M193" s="188"/>
      <c r="N193" s="188"/>
      <c r="O193" s="188"/>
    </row>
    <row r="194" spans="1:15">
      <c r="A194" s="135"/>
      <c r="D194" s="303"/>
      <c r="I194" s="157"/>
      <c r="J194" s="157"/>
      <c r="K194" s="188"/>
      <c r="L194" s="188"/>
      <c r="M194" s="188"/>
      <c r="N194" s="188"/>
      <c r="O194" s="188"/>
    </row>
    <row r="195" spans="1:15" ht="15.75" thickBot="1">
      <c r="A195" s="304"/>
      <c r="B195" s="305">
        <f>+B191/D191</f>
        <v>0.2836025815762046</v>
      </c>
      <c r="C195" s="305">
        <f>+C191/D191</f>
        <v>0.71639741842379545</v>
      </c>
      <c r="D195" s="306"/>
      <c r="I195" s="157"/>
      <c r="J195" s="157"/>
      <c r="K195" s="188"/>
      <c r="L195" s="188"/>
      <c r="M195" s="188"/>
      <c r="N195" s="188"/>
      <c r="O195" s="188"/>
    </row>
    <row r="196" spans="1:15">
      <c r="I196" s="157"/>
      <c r="J196" s="157"/>
      <c r="K196" s="188"/>
      <c r="L196" s="188"/>
      <c r="M196" s="188"/>
      <c r="N196" s="188"/>
      <c r="O196" s="188"/>
    </row>
    <row r="197" spans="1:15">
      <c r="I197" s="157"/>
      <c r="J197" s="157"/>
      <c r="K197" s="188"/>
      <c r="L197" s="188"/>
      <c r="M197" s="188"/>
      <c r="N197" s="188"/>
      <c r="O197" s="188"/>
    </row>
    <row r="198" spans="1:15">
      <c r="I198" s="157"/>
      <c r="J198" s="157"/>
      <c r="K198" s="188"/>
      <c r="L198" s="188"/>
      <c r="M198" s="188"/>
      <c r="N198" s="188"/>
      <c r="O198" s="188"/>
    </row>
    <row r="199" spans="1:15">
      <c r="I199" s="157"/>
      <c r="J199" s="157"/>
      <c r="K199" s="188"/>
      <c r="L199" s="188"/>
      <c r="M199" s="188"/>
      <c r="N199" s="188"/>
      <c r="O199" s="188"/>
    </row>
    <row r="200" spans="1:15">
      <c r="I200" s="157"/>
      <c r="J200" s="157"/>
      <c r="K200" s="188"/>
      <c r="L200" s="188"/>
      <c r="M200" s="188"/>
      <c r="N200" s="188"/>
      <c r="O200" s="188"/>
    </row>
    <row r="201" spans="1:15">
      <c r="I201" s="157"/>
      <c r="J201" s="157"/>
      <c r="K201" s="188"/>
      <c r="L201" s="188"/>
      <c r="M201" s="188"/>
      <c r="N201" s="188"/>
      <c r="O201" s="188"/>
    </row>
    <row r="202" spans="1:15">
      <c r="I202" s="157"/>
      <c r="J202" s="157"/>
      <c r="K202" s="188"/>
      <c r="L202" s="188"/>
      <c r="M202" s="188"/>
      <c r="N202" s="188"/>
      <c r="O202" s="188"/>
    </row>
    <row r="203" spans="1:15">
      <c r="I203" s="157"/>
      <c r="J203" s="157"/>
      <c r="K203" s="188"/>
      <c r="L203" s="188"/>
      <c r="M203" s="188"/>
      <c r="N203" s="188"/>
      <c r="O203" s="188"/>
    </row>
    <row r="204" spans="1:15">
      <c r="I204" s="157"/>
      <c r="J204" s="157"/>
      <c r="K204" s="188"/>
      <c r="L204" s="188"/>
      <c r="M204" s="188"/>
      <c r="N204" s="188"/>
      <c r="O204" s="188"/>
    </row>
    <row r="205" spans="1:15">
      <c r="I205" s="157"/>
      <c r="J205" s="157"/>
      <c r="K205" s="188"/>
      <c r="L205" s="188"/>
      <c r="M205" s="188"/>
      <c r="N205" s="188"/>
      <c r="O205" s="188"/>
    </row>
    <row r="206" spans="1:15">
      <c r="I206" s="157"/>
      <c r="J206" s="157"/>
      <c r="K206" s="188"/>
      <c r="L206" s="188"/>
      <c r="M206" s="188"/>
      <c r="N206" s="188"/>
      <c r="O206" s="188"/>
    </row>
    <row r="207" spans="1:15">
      <c r="I207" s="157"/>
      <c r="J207" s="157"/>
      <c r="K207" s="188"/>
      <c r="L207" s="188"/>
      <c r="M207" s="188"/>
      <c r="N207" s="188"/>
      <c r="O207" s="188"/>
    </row>
    <row r="208" spans="1:15">
      <c r="I208" s="157"/>
      <c r="J208" s="157"/>
      <c r="K208" s="188"/>
      <c r="L208" s="188"/>
      <c r="M208" s="188"/>
      <c r="N208" s="188"/>
      <c r="O208" s="188"/>
    </row>
    <row r="209" spans="9:15">
      <c r="I209" s="157"/>
      <c r="J209" s="157"/>
      <c r="K209" s="188"/>
      <c r="L209" s="188"/>
      <c r="M209" s="188"/>
      <c r="N209" s="188"/>
      <c r="O209" s="188"/>
    </row>
    <row r="210" spans="9:15">
      <c r="I210" s="157"/>
      <c r="J210" s="157"/>
      <c r="K210" s="188"/>
      <c r="L210" s="188"/>
      <c r="M210" s="188"/>
      <c r="N210" s="188"/>
      <c r="O210" s="188"/>
    </row>
    <row r="211" spans="9:15">
      <c r="I211" s="157"/>
      <c r="J211" s="157"/>
      <c r="K211" s="188"/>
      <c r="L211" s="188"/>
      <c r="M211" s="188"/>
      <c r="N211" s="188"/>
      <c r="O211" s="188"/>
    </row>
    <row r="212" spans="9:15">
      <c r="I212" s="157"/>
      <c r="J212" s="157"/>
      <c r="K212" s="188"/>
      <c r="L212" s="188"/>
      <c r="M212" s="188"/>
      <c r="N212" s="188"/>
      <c r="O212" s="188"/>
    </row>
    <row r="213" spans="9:15">
      <c r="I213" s="157"/>
      <c r="J213" s="157"/>
      <c r="K213" s="188"/>
      <c r="L213" s="188"/>
      <c r="M213" s="188"/>
      <c r="N213" s="188"/>
      <c r="O213" s="188"/>
    </row>
    <row r="214" spans="9:15">
      <c r="I214" s="157"/>
      <c r="J214" s="157"/>
      <c r="K214" s="188"/>
      <c r="L214" s="188"/>
      <c r="M214" s="188"/>
      <c r="N214" s="188"/>
      <c r="O214" s="188"/>
    </row>
    <row r="215" spans="9:15">
      <c r="I215" s="157"/>
      <c r="J215" s="157"/>
      <c r="K215" s="188"/>
      <c r="L215" s="188"/>
      <c r="M215" s="188"/>
      <c r="N215" s="188"/>
      <c r="O215" s="188"/>
    </row>
    <row r="216" spans="9:15">
      <c r="I216" s="157"/>
      <c r="J216" s="157"/>
      <c r="K216" s="188"/>
      <c r="L216" s="188"/>
      <c r="M216" s="188"/>
      <c r="N216" s="188"/>
      <c r="O216" s="188"/>
    </row>
    <row r="217" spans="9:15">
      <c r="I217" s="157"/>
      <c r="J217" s="157"/>
      <c r="K217" s="188"/>
      <c r="L217" s="188"/>
      <c r="M217" s="188"/>
      <c r="N217" s="188"/>
      <c r="O217" s="188"/>
    </row>
    <row r="218" spans="9:15">
      <c r="I218" s="157"/>
      <c r="J218" s="157"/>
      <c r="K218" s="188"/>
      <c r="L218" s="188"/>
      <c r="M218" s="188"/>
      <c r="N218" s="188"/>
      <c r="O218" s="188"/>
    </row>
    <row r="219" spans="9:15">
      <c r="I219" s="157"/>
      <c r="J219" s="157"/>
      <c r="K219" s="188"/>
      <c r="L219" s="188"/>
      <c r="M219" s="188"/>
      <c r="N219" s="188"/>
      <c r="O219" s="188"/>
    </row>
    <row r="220" spans="9:15">
      <c r="I220" s="157"/>
      <c r="J220" s="157"/>
      <c r="K220" s="188"/>
      <c r="L220" s="188"/>
      <c r="M220" s="188"/>
      <c r="N220" s="188"/>
      <c r="O220" s="188"/>
    </row>
    <row r="221" spans="9:15">
      <c r="I221" s="157"/>
      <c r="J221" s="157"/>
      <c r="K221" s="188"/>
      <c r="L221" s="188"/>
      <c r="M221" s="188"/>
      <c r="N221" s="188"/>
      <c r="O221" s="188"/>
    </row>
    <row r="222" spans="9:15">
      <c r="I222" s="157"/>
      <c r="J222" s="157"/>
      <c r="K222" s="188"/>
      <c r="L222" s="188"/>
      <c r="M222" s="188"/>
      <c r="N222" s="188"/>
      <c r="O222" s="188"/>
    </row>
    <row r="223" spans="9:15">
      <c r="I223" s="157"/>
      <c r="J223" s="157"/>
      <c r="K223" s="188"/>
      <c r="L223" s="188"/>
      <c r="M223" s="188"/>
      <c r="N223" s="188"/>
      <c r="O223" s="188"/>
    </row>
    <row r="224" spans="9:15">
      <c r="I224" s="157"/>
      <c r="J224" s="157"/>
      <c r="K224" s="188"/>
      <c r="L224" s="188"/>
      <c r="M224" s="188"/>
      <c r="N224" s="188"/>
      <c r="O224" s="188"/>
    </row>
    <row r="225" spans="9:15">
      <c r="I225" s="157"/>
      <c r="J225" s="157"/>
      <c r="K225" s="188"/>
      <c r="L225" s="188"/>
      <c r="M225" s="188"/>
      <c r="N225" s="188"/>
      <c r="O225" s="188"/>
    </row>
    <row r="226" spans="9:15">
      <c r="I226" s="157"/>
      <c r="J226" s="157"/>
      <c r="K226" s="188"/>
      <c r="L226" s="188"/>
      <c r="M226" s="188"/>
      <c r="N226" s="188"/>
      <c r="O226" s="188"/>
    </row>
    <row r="227" spans="9:15">
      <c r="I227" s="157"/>
      <c r="J227" s="157"/>
      <c r="K227" s="188"/>
      <c r="L227" s="188"/>
      <c r="M227" s="188"/>
      <c r="N227" s="188"/>
      <c r="O227" s="188"/>
    </row>
    <row r="228" spans="9:15">
      <c r="I228" s="157"/>
      <c r="J228" s="157"/>
      <c r="K228" s="188"/>
      <c r="L228" s="188"/>
      <c r="M228" s="188"/>
      <c r="N228" s="188"/>
      <c r="O228" s="188"/>
    </row>
    <row r="229" spans="9:15">
      <c r="I229" s="157"/>
      <c r="J229" s="157"/>
      <c r="K229" s="188"/>
      <c r="L229" s="188"/>
      <c r="M229" s="188"/>
      <c r="N229" s="188"/>
      <c r="O229" s="188"/>
    </row>
    <row r="230" spans="9:15">
      <c r="I230" s="157"/>
      <c r="J230" s="157"/>
      <c r="K230" s="188"/>
      <c r="L230" s="188"/>
      <c r="M230" s="188"/>
      <c r="N230" s="188"/>
      <c r="O230" s="188"/>
    </row>
    <row r="231" spans="9:15">
      <c r="I231" s="157"/>
      <c r="J231" s="157"/>
      <c r="K231" s="188"/>
      <c r="L231" s="188"/>
      <c r="M231" s="188"/>
      <c r="N231" s="188"/>
      <c r="O231" s="188"/>
    </row>
    <row r="232" spans="9:15">
      <c r="I232" s="157"/>
      <c r="J232" s="157"/>
      <c r="K232" s="188"/>
      <c r="L232" s="188"/>
      <c r="M232" s="188"/>
      <c r="N232" s="188"/>
      <c r="O232" s="188"/>
    </row>
    <row r="233" spans="9:15">
      <c r="I233" s="157"/>
      <c r="J233" s="157"/>
      <c r="K233" s="188"/>
      <c r="L233" s="188"/>
      <c r="M233" s="188"/>
      <c r="N233" s="188"/>
      <c r="O233" s="188"/>
    </row>
    <row r="234" spans="9:15">
      <c r="I234" s="157"/>
      <c r="J234" s="157"/>
      <c r="K234" s="188"/>
      <c r="L234" s="188"/>
      <c r="M234" s="188"/>
      <c r="N234" s="188"/>
      <c r="O234" s="188"/>
    </row>
    <row r="235" spans="9:15">
      <c r="I235" s="157"/>
      <c r="J235" s="157"/>
      <c r="K235" s="188"/>
      <c r="L235" s="188"/>
      <c r="M235" s="188"/>
      <c r="N235" s="188"/>
      <c r="O235" s="188"/>
    </row>
    <row r="236" spans="9:15">
      <c r="I236" s="157"/>
      <c r="J236" s="157"/>
      <c r="K236" s="188"/>
      <c r="L236" s="188"/>
      <c r="M236" s="188"/>
      <c r="N236" s="188"/>
      <c r="O236" s="188"/>
    </row>
    <row r="237" spans="9:15">
      <c r="I237" s="157"/>
      <c r="J237" s="157"/>
      <c r="K237" s="188"/>
      <c r="L237" s="188"/>
      <c r="M237" s="188"/>
      <c r="N237" s="188"/>
      <c r="O237" s="188"/>
    </row>
    <row r="238" spans="9:15">
      <c r="I238" s="157"/>
      <c r="J238" s="157"/>
      <c r="K238" s="188"/>
      <c r="L238" s="188"/>
      <c r="M238" s="188"/>
      <c r="N238" s="188"/>
      <c r="O238" s="188"/>
    </row>
    <row r="239" spans="9:15">
      <c r="I239" s="157"/>
      <c r="J239" s="157"/>
      <c r="K239" s="188"/>
      <c r="L239" s="188"/>
      <c r="M239" s="188"/>
      <c r="N239" s="188"/>
      <c r="O239" s="188"/>
    </row>
    <row r="240" spans="9:15">
      <c r="I240" s="157"/>
      <c r="J240" s="157"/>
      <c r="K240" s="188"/>
      <c r="L240" s="188"/>
      <c r="M240" s="188"/>
      <c r="N240" s="188"/>
      <c r="O240" s="188"/>
    </row>
    <row r="241" spans="9:15">
      <c r="I241" s="157"/>
      <c r="J241" s="157"/>
      <c r="K241" s="188"/>
      <c r="L241" s="188"/>
      <c r="M241" s="188"/>
      <c r="N241" s="188"/>
      <c r="O241" s="188"/>
    </row>
    <row r="242" spans="9:15">
      <c r="I242" s="157"/>
      <c r="J242" s="157"/>
      <c r="K242" s="188"/>
      <c r="L242" s="188"/>
      <c r="M242" s="188"/>
      <c r="N242" s="188"/>
      <c r="O242" s="188"/>
    </row>
    <row r="243" spans="9:15">
      <c r="I243" s="157"/>
      <c r="J243" s="157"/>
      <c r="K243" s="188"/>
      <c r="L243" s="188"/>
      <c r="M243" s="188"/>
      <c r="N243" s="188"/>
      <c r="O243" s="188"/>
    </row>
    <row r="244" spans="9:15">
      <c r="I244" s="157"/>
      <c r="J244" s="157"/>
      <c r="K244" s="188"/>
      <c r="L244" s="188"/>
      <c r="M244" s="188"/>
      <c r="N244" s="188"/>
      <c r="O244" s="188"/>
    </row>
    <row r="245" spans="9:15">
      <c r="I245" s="157"/>
      <c r="J245" s="157"/>
      <c r="K245" s="188"/>
      <c r="L245" s="188"/>
      <c r="M245" s="188"/>
      <c r="N245" s="188"/>
      <c r="O245" s="188"/>
    </row>
    <row r="246" spans="9:15">
      <c r="I246" s="157"/>
      <c r="J246" s="157"/>
      <c r="K246" s="188"/>
      <c r="L246" s="188"/>
      <c r="M246" s="188"/>
      <c r="N246" s="188"/>
      <c r="O246" s="188"/>
    </row>
    <row r="247" spans="9:15">
      <c r="I247" s="157"/>
      <c r="J247" s="157"/>
      <c r="K247" s="188"/>
      <c r="L247" s="188"/>
      <c r="M247" s="188"/>
      <c r="N247" s="188"/>
      <c r="O247" s="188"/>
    </row>
    <row r="248" spans="9:15">
      <c r="I248" s="157"/>
      <c r="J248" s="157"/>
      <c r="K248" s="188"/>
      <c r="L248" s="188"/>
      <c r="M248" s="188"/>
      <c r="N248" s="188"/>
      <c r="O248" s="188"/>
    </row>
    <row r="249" spans="9:15">
      <c r="I249" s="157"/>
      <c r="J249" s="157"/>
      <c r="K249" s="188"/>
      <c r="L249" s="188"/>
      <c r="M249" s="188"/>
      <c r="N249" s="188"/>
      <c r="O249" s="188"/>
    </row>
    <row r="250" spans="9:15">
      <c r="I250" s="157"/>
      <c r="J250" s="157"/>
      <c r="K250" s="188"/>
      <c r="L250" s="188"/>
      <c r="M250" s="188"/>
      <c r="N250" s="188"/>
      <c r="O250" s="188"/>
    </row>
    <row r="251" spans="9:15">
      <c r="I251" s="157"/>
      <c r="J251" s="157"/>
      <c r="K251" s="188"/>
      <c r="L251" s="188"/>
      <c r="M251" s="188"/>
      <c r="N251" s="188"/>
      <c r="O251" s="188"/>
    </row>
    <row r="252" spans="9:15">
      <c r="I252" s="157"/>
      <c r="J252" s="157"/>
      <c r="K252" s="188"/>
      <c r="L252" s="188"/>
      <c r="M252" s="188"/>
      <c r="N252" s="188"/>
      <c r="O252" s="188"/>
    </row>
    <row r="253" spans="9:15">
      <c r="I253" s="157"/>
      <c r="J253" s="157"/>
      <c r="K253" s="188"/>
      <c r="L253" s="188"/>
      <c r="M253" s="188"/>
      <c r="N253" s="188"/>
      <c r="O253" s="188"/>
    </row>
    <row r="254" spans="9:15">
      <c r="I254" s="157"/>
      <c r="J254" s="157"/>
      <c r="K254" s="188"/>
      <c r="L254" s="188"/>
      <c r="M254" s="188"/>
      <c r="N254" s="188"/>
      <c r="O254" s="188"/>
    </row>
    <row r="255" spans="9:15">
      <c r="I255" s="157"/>
      <c r="J255" s="157"/>
      <c r="K255" s="188"/>
      <c r="L255" s="188"/>
      <c r="M255" s="188"/>
      <c r="N255" s="188"/>
      <c r="O255" s="188"/>
    </row>
    <row r="256" spans="9:15">
      <c r="I256" s="157"/>
      <c r="J256" s="157"/>
      <c r="K256" s="188"/>
      <c r="L256" s="188"/>
      <c r="M256" s="188"/>
      <c r="N256" s="188"/>
      <c r="O256" s="188"/>
    </row>
    <row r="257" spans="9:15">
      <c r="I257" s="157"/>
      <c r="J257" s="157"/>
      <c r="K257" s="188"/>
      <c r="L257" s="188"/>
      <c r="M257" s="188"/>
      <c r="N257" s="188"/>
      <c r="O257" s="188"/>
    </row>
    <row r="258" spans="9:15">
      <c r="I258" s="157"/>
      <c r="J258" s="157"/>
      <c r="K258" s="188"/>
      <c r="L258" s="188"/>
      <c r="M258" s="188"/>
      <c r="N258" s="188"/>
      <c r="O258" s="188"/>
    </row>
    <row r="259" spans="9:15">
      <c r="I259" s="157"/>
      <c r="J259" s="157"/>
      <c r="K259" s="188"/>
      <c r="L259" s="188"/>
      <c r="M259" s="188"/>
      <c r="N259" s="188"/>
      <c r="O259" s="188"/>
    </row>
    <row r="260" spans="9:15">
      <c r="I260" s="157"/>
      <c r="J260" s="157"/>
      <c r="K260" s="188"/>
      <c r="L260" s="188"/>
      <c r="M260" s="188"/>
      <c r="N260" s="188"/>
      <c r="O260" s="188"/>
    </row>
    <row r="261" spans="9:15">
      <c r="I261" s="157"/>
      <c r="J261" s="157"/>
      <c r="K261" s="188"/>
      <c r="L261" s="188"/>
      <c r="M261" s="188"/>
      <c r="N261" s="188"/>
      <c r="O261" s="188"/>
    </row>
    <row r="262" spans="9:15">
      <c r="I262" s="157"/>
      <c r="J262" s="157"/>
      <c r="K262" s="188"/>
      <c r="L262" s="188"/>
      <c r="M262" s="188"/>
      <c r="N262" s="188"/>
      <c r="O262" s="188"/>
    </row>
    <row r="263" spans="9:15">
      <c r="I263" s="157"/>
      <c r="J263" s="157"/>
      <c r="K263" s="188"/>
      <c r="L263" s="188"/>
      <c r="M263" s="188"/>
      <c r="N263" s="188"/>
      <c r="O263" s="188"/>
    </row>
    <row r="264" spans="9:15">
      <c r="I264" s="157"/>
      <c r="J264" s="157"/>
      <c r="K264" s="188"/>
      <c r="L264" s="188"/>
      <c r="M264" s="188"/>
      <c r="N264" s="188"/>
      <c r="O264" s="188"/>
    </row>
    <row r="265" spans="9:15">
      <c r="I265" s="157"/>
      <c r="J265" s="157"/>
      <c r="K265" s="188"/>
      <c r="L265" s="188"/>
      <c r="M265" s="188"/>
      <c r="N265" s="188"/>
      <c r="O265" s="188"/>
    </row>
    <row r="266" spans="9:15">
      <c r="I266" s="157"/>
      <c r="J266" s="157"/>
      <c r="K266" s="188"/>
      <c r="L266" s="188"/>
      <c r="M266" s="188"/>
      <c r="N266" s="188"/>
      <c r="O266" s="188"/>
    </row>
    <row r="267" spans="9:15">
      <c r="I267" s="157"/>
      <c r="J267" s="157"/>
      <c r="K267" s="188"/>
      <c r="L267" s="188"/>
      <c r="M267" s="188"/>
      <c r="N267" s="188"/>
      <c r="O267" s="188"/>
    </row>
    <row r="268" spans="9:15">
      <c r="I268" s="157"/>
      <c r="J268" s="157"/>
      <c r="K268" s="188"/>
      <c r="L268" s="188"/>
      <c r="M268" s="188"/>
      <c r="N268" s="188"/>
      <c r="O268" s="188"/>
    </row>
    <row r="269" spans="9:15">
      <c r="I269" s="157"/>
      <c r="J269" s="157"/>
      <c r="K269" s="188"/>
      <c r="L269" s="188"/>
      <c r="M269" s="188"/>
      <c r="N269" s="188"/>
      <c r="O269" s="188"/>
    </row>
    <row r="270" spans="9:15">
      <c r="I270" s="157"/>
      <c r="J270" s="157"/>
      <c r="K270" s="188"/>
      <c r="L270" s="188"/>
      <c r="M270" s="188"/>
      <c r="N270" s="188"/>
      <c r="O270" s="188"/>
    </row>
    <row r="271" spans="9:15">
      <c r="I271" s="157"/>
      <c r="J271" s="157"/>
      <c r="K271" s="188"/>
      <c r="L271" s="188"/>
      <c r="M271" s="188"/>
      <c r="N271" s="188"/>
      <c r="O271" s="188"/>
    </row>
    <row r="272" spans="9:15">
      <c r="I272" s="157"/>
      <c r="J272" s="157"/>
      <c r="K272" s="188"/>
      <c r="L272" s="188"/>
      <c r="M272" s="188"/>
      <c r="N272" s="188"/>
      <c r="O272" s="188"/>
    </row>
    <row r="273" spans="9:15">
      <c r="I273" s="157"/>
      <c r="J273" s="157"/>
      <c r="K273" s="188"/>
      <c r="L273" s="188"/>
      <c r="M273" s="188"/>
      <c r="N273" s="188"/>
      <c r="O273" s="188"/>
    </row>
    <row r="274" spans="9:15">
      <c r="I274" s="157"/>
      <c r="J274" s="157"/>
      <c r="K274" s="188"/>
      <c r="L274" s="188"/>
      <c r="M274" s="188"/>
      <c r="N274" s="188"/>
      <c r="O274" s="188"/>
    </row>
    <row r="275" spans="9:15">
      <c r="I275" s="157"/>
      <c r="J275" s="157"/>
      <c r="K275" s="188"/>
      <c r="L275" s="188"/>
      <c r="M275" s="188"/>
      <c r="N275" s="188"/>
      <c r="O275" s="188"/>
    </row>
    <row r="276" spans="9:15">
      <c r="I276" s="157"/>
      <c r="J276" s="157"/>
      <c r="K276" s="188"/>
      <c r="L276" s="188"/>
      <c r="M276" s="188"/>
      <c r="N276" s="188"/>
      <c r="O276" s="188"/>
    </row>
    <row r="277" spans="9:15">
      <c r="I277" s="157"/>
      <c r="J277" s="157"/>
      <c r="K277" s="188"/>
      <c r="L277" s="188"/>
      <c r="M277" s="188"/>
      <c r="N277" s="188"/>
      <c r="O277" s="188"/>
    </row>
    <row r="278" spans="9:15">
      <c r="I278" s="157"/>
      <c r="J278" s="157"/>
      <c r="K278" s="188"/>
      <c r="L278" s="188"/>
      <c r="M278" s="188"/>
      <c r="N278" s="188"/>
      <c r="O278" s="188"/>
    </row>
    <row r="279" spans="9:15">
      <c r="I279" s="157"/>
      <c r="J279" s="157"/>
      <c r="K279" s="188"/>
      <c r="L279" s="188"/>
      <c r="M279" s="188"/>
      <c r="N279" s="188"/>
      <c r="O279" s="188"/>
    </row>
    <row r="280" spans="9:15">
      <c r="I280" s="157"/>
      <c r="J280" s="157"/>
      <c r="K280" s="188"/>
      <c r="L280" s="188"/>
      <c r="M280" s="188"/>
      <c r="N280" s="188"/>
      <c r="O280" s="188"/>
    </row>
    <row r="281" spans="9:15">
      <c r="I281" s="157"/>
      <c r="J281" s="157"/>
      <c r="K281" s="188"/>
      <c r="L281" s="188"/>
      <c r="M281" s="188"/>
      <c r="N281" s="188"/>
      <c r="O281" s="188"/>
    </row>
    <row r="282" spans="9:15">
      <c r="I282" s="157"/>
      <c r="J282" s="157"/>
      <c r="K282" s="188"/>
      <c r="L282" s="188"/>
      <c r="M282" s="188"/>
      <c r="N282" s="188"/>
      <c r="O282" s="188"/>
    </row>
    <row r="283" spans="9:15">
      <c r="I283" s="157"/>
      <c r="J283" s="157"/>
      <c r="K283" s="188"/>
      <c r="L283" s="188"/>
      <c r="M283" s="188"/>
      <c r="N283" s="188"/>
      <c r="O283" s="188"/>
    </row>
    <row r="284" spans="9:15">
      <c r="I284" s="157"/>
      <c r="J284" s="157"/>
      <c r="K284" s="188"/>
      <c r="L284" s="188"/>
      <c r="M284" s="188"/>
      <c r="N284" s="188"/>
      <c r="O284" s="188"/>
    </row>
    <row r="285" spans="9:15">
      <c r="I285" s="157"/>
      <c r="J285" s="157"/>
      <c r="K285" s="188"/>
      <c r="L285" s="188"/>
      <c r="M285" s="188"/>
      <c r="N285" s="188"/>
      <c r="O285" s="188"/>
    </row>
    <row r="286" spans="9:15">
      <c r="I286" s="157"/>
      <c r="J286" s="157"/>
      <c r="K286" s="188"/>
      <c r="L286" s="188"/>
      <c r="M286" s="188"/>
      <c r="N286" s="188"/>
      <c r="O286" s="188"/>
    </row>
    <row r="287" spans="9:15">
      <c r="I287" s="157"/>
      <c r="J287" s="157"/>
      <c r="K287" s="188"/>
      <c r="L287" s="188"/>
      <c r="M287" s="188"/>
      <c r="N287" s="188"/>
      <c r="O287" s="188"/>
    </row>
    <row r="288" spans="9:15">
      <c r="I288" s="157"/>
      <c r="J288" s="157"/>
      <c r="K288" s="188"/>
      <c r="L288" s="188"/>
      <c r="M288" s="188"/>
      <c r="N288" s="188"/>
      <c r="O288" s="188"/>
    </row>
    <row r="289" spans="9:15">
      <c r="I289" s="157"/>
      <c r="J289" s="157"/>
      <c r="K289" s="188"/>
      <c r="L289" s="188"/>
      <c r="M289" s="188"/>
      <c r="N289" s="188"/>
      <c r="O289" s="188"/>
    </row>
    <row r="290" spans="9:15">
      <c r="I290" s="157"/>
      <c r="J290" s="157"/>
      <c r="K290" s="188"/>
      <c r="L290" s="188"/>
      <c r="M290" s="188"/>
      <c r="N290" s="188"/>
      <c r="O290" s="188"/>
    </row>
    <row r="291" spans="9:15">
      <c r="I291" s="157"/>
      <c r="J291" s="157"/>
      <c r="K291" s="188"/>
      <c r="L291" s="188"/>
      <c r="M291" s="188"/>
      <c r="N291" s="188"/>
      <c r="O291" s="188"/>
    </row>
    <row r="292" spans="9:15">
      <c r="I292" s="157"/>
      <c r="J292" s="157"/>
      <c r="K292" s="188"/>
      <c r="L292" s="188"/>
      <c r="M292" s="188"/>
      <c r="N292" s="188"/>
      <c r="O292" s="188"/>
    </row>
    <row r="293" spans="9:15">
      <c r="I293" s="157"/>
      <c r="J293" s="157"/>
      <c r="K293" s="188"/>
      <c r="L293" s="188"/>
      <c r="M293" s="188"/>
      <c r="N293" s="188"/>
      <c r="O293" s="188"/>
    </row>
    <row r="294" spans="9:15">
      <c r="I294" s="157"/>
      <c r="J294" s="157"/>
      <c r="K294" s="188"/>
      <c r="L294" s="188"/>
      <c r="M294" s="188"/>
      <c r="N294" s="188"/>
      <c r="O294" s="188"/>
    </row>
    <row r="295" spans="9:15">
      <c r="I295" s="157"/>
      <c r="J295" s="157"/>
      <c r="K295" s="188"/>
      <c r="L295" s="188"/>
      <c r="M295" s="188"/>
      <c r="N295" s="188"/>
      <c r="O295" s="188"/>
    </row>
    <row r="296" spans="9:15">
      <c r="I296" s="157"/>
      <c r="J296" s="157"/>
      <c r="K296" s="188"/>
      <c r="L296" s="188"/>
      <c r="M296" s="188"/>
      <c r="N296" s="188"/>
      <c r="O296" s="188"/>
    </row>
    <row r="297" spans="9:15">
      <c r="I297" s="157"/>
      <c r="J297" s="157"/>
      <c r="K297" s="188"/>
      <c r="L297" s="188"/>
      <c r="M297" s="188"/>
      <c r="N297" s="188"/>
      <c r="O297" s="188"/>
    </row>
    <row r="298" spans="9:15">
      <c r="I298" s="157"/>
      <c r="J298" s="157"/>
      <c r="K298" s="188"/>
      <c r="L298" s="188"/>
      <c r="M298" s="188"/>
      <c r="N298" s="188"/>
      <c r="O298" s="188"/>
    </row>
    <row r="299" spans="9:15">
      <c r="I299" s="157"/>
      <c r="J299" s="157"/>
      <c r="K299" s="188"/>
      <c r="L299" s="188"/>
      <c r="M299" s="188"/>
      <c r="N299" s="188"/>
      <c r="O299" s="188"/>
    </row>
    <row r="300" spans="9:15">
      <c r="I300" s="157"/>
      <c r="J300" s="157"/>
      <c r="K300" s="188"/>
      <c r="L300" s="188"/>
      <c r="M300" s="188"/>
      <c r="N300" s="188"/>
      <c r="O300" s="188"/>
    </row>
    <row r="301" spans="9:15">
      <c r="I301" s="157"/>
      <c r="J301" s="157"/>
      <c r="K301" s="188"/>
      <c r="L301" s="188"/>
      <c r="M301" s="188"/>
      <c r="N301" s="188"/>
      <c r="O301" s="188"/>
    </row>
    <row r="302" spans="9:15">
      <c r="I302" s="157"/>
      <c r="J302" s="157"/>
      <c r="K302" s="188"/>
      <c r="L302" s="188"/>
      <c r="M302" s="188"/>
      <c r="N302" s="188"/>
      <c r="O302" s="188"/>
    </row>
    <row r="303" spans="9:15">
      <c r="I303" s="157"/>
      <c r="J303" s="157"/>
      <c r="K303" s="188"/>
      <c r="L303" s="188"/>
      <c r="M303" s="188"/>
      <c r="N303" s="188"/>
      <c r="O303" s="188"/>
    </row>
    <row r="304" spans="9:15">
      <c r="I304" s="157"/>
      <c r="J304" s="157"/>
      <c r="K304" s="188"/>
      <c r="L304" s="188"/>
      <c r="M304" s="188"/>
      <c r="N304" s="188"/>
      <c r="O304" s="188"/>
    </row>
    <row r="305" spans="9:15">
      <c r="I305" s="157"/>
      <c r="J305" s="157"/>
      <c r="K305" s="188"/>
      <c r="L305" s="188"/>
      <c r="M305" s="188"/>
      <c r="N305" s="188"/>
      <c r="O305" s="188"/>
    </row>
    <row r="306" spans="9:15">
      <c r="I306" s="157"/>
      <c r="J306" s="157"/>
      <c r="K306" s="188"/>
      <c r="L306" s="188"/>
      <c r="M306" s="188"/>
      <c r="N306" s="188"/>
      <c r="O306" s="188"/>
    </row>
    <row r="307" spans="9:15">
      <c r="I307" s="157"/>
      <c r="J307" s="157"/>
      <c r="K307" s="188"/>
      <c r="L307" s="188"/>
      <c r="M307" s="188"/>
      <c r="N307" s="188"/>
      <c r="O307" s="188"/>
    </row>
    <row r="308" spans="9:15">
      <c r="I308" s="157"/>
      <c r="J308" s="157"/>
      <c r="K308" s="188"/>
      <c r="L308" s="188"/>
      <c r="M308" s="188"/>
      <c r="N308" s="188"/>
      <c r="O308" s="188"/>
    </row>
    <row r="309" spans="9:15">
      <c r="I309" s="157"/>
      <c r="J309" s="157"/>
      <c r="K309" s="188"/>
      <c r="L309" s="188"/>
      <c r="M309" s="188"/>
      <c r="N309" s="188"/>
      <c r="O309" s="188"/>
    </row>
    <row r="310" spans="9:15">
      <c r="I310" s="157"/>
      <c r="J310" s="157"/>
      <c r="K310" s="188"/>
      <c r="L310" s="188"/>
      <c r="M310" s="188"/>
      <c r="N310" s="188"/>
      <c r="O310" s="188"/>
    </row>
    <row r="311" spans="9:15">
      <c r="I311" s="157"/>
      <c r="J311" s="157"/>
      <c r="K311" s="188"/>
      <c r="L311" s="188"/>
      <c r="M311" s="188"/>
      <c r="N311" s="188"/>
      <c r="O311" s="188"/>
    </row>
    <row r="312" spans="9:15">
      <c r="I312" s="157"/>
      <c r="J312" s="157"/>
      <c r="K312" s="188"/>
      <c r="L312" s="188"/>
      <c r="M312" s="188"/>
      <c r="N312" s="188"/>
      <c r="O312" s="188"/>
    </row>
    <row r="313" spans="9:15">
      <c r="I313" s="157"/>
      <c r="J313" s="157"/>
      <c r="K313" s="188"/>
      <c r="L313" s="188"/>
      <c r="M313" s="188"/>
      <c r="N313" s="188"/>
      <c r="O313" s="188"/>
    </row>
    <row r="314" spans="9:15">
      <c r="I314" s="157"/>
      <c r="J314" s="157"/>
      <c r="K314" s="188"/>
      <c r="L314" s="188"/>
      <c r="M314" s="188"/>
      <c r="N314" s="188"/>
      <c r="O314" s="188"/>
    </row>
    <row r="315" spans="9:15">
      <c r="I315" s="157"/>
      <c r="J315" s="157"/>
      <c r="K315" s="188"/>
      <c r="L315" s="188"/>
      <c r="M315" s="188"/>
      <c r="N315" s="188"/>
      <c r="O315" s="188"/>
    </row>
    <row r="316" spans="9:15">
      <c r="I316" s="157"/>
      <c r="J316" s="157"/>
      <c r="K316" s="188"/>
      <c r="L316" s="188"/>
      <c r="M316" s="188"/>
      <c r="N316" s="188"/>
      <c r="O316" s="188"/>
    </row>
    <row r="317" spans="9:15">
      <c r="I317" s="157"/>
      <c r="J317" s="157"/>
      <c r="K317" s="188"/>
      <c r="L317" s="188"/>
      <c r="M317" s="188"/>
      <c r="N317" s="188"/>
      <c r="O317" s="188"/>
    </row>
    <row r="318" spans="9:15">
      <c r="I318" s="157"/>
      <c r="J318" s="157"/>
      <c r="K318" s="188"/>
      <c r="L318" s="188"/>
      <c r="M318" s="188"/>
      <c r="N318" s="188"/>
      <c r="O318" s="188"/>
    </row>
    <row r="319" spans="9:15">
      <c r="I319" s="157"/>
      <c r="J319" s="157"/>
      <c r="K319" s="188"/>
      <c r="L319" s="188"/>
      <c r="M319" s="188"/>
      <c r="N319" s="188"/>
      <c r="O319" s="188"/>
    </row>
    <row r="320" spans="9:15">
      <c r="I320" s="157"/>
      <c r="J320" s="157"/>
      <c r="K320" s="188"/>
      <c r="L320" s="188"/>
      <c r="M320" s="188"/>
      <c r="N320" s="188"/>
      <c r="O320" s="188"/>
    </row>
    <row r="321" spans="9:15">
      <c r="I321" s="157"/>
      <c r="J321" s="157"/>
      <c r="K321" s="188"/>
      <c r="L321" s="188"/>
      <c r="M321" s="188"/>
      <c r="N321" s="188"/>
      <c r="O321" s="188"/>
    </row>
    <row r="322" spans="9:15">
      <c r="I322" s="157"/>
      <c r="J322" s="157"/>
      <c r="K322" s="188"/>
      <c r="L322" s="188"/>
      <c r="M322" s="188"/>
      <c r="N322" s="188"/>
      <c r="O322" s="188"/>
    </row>
    <row r="323" spans="9:15">
      <c r="I323" s="157"/>
      <c r="J323" s="157"/>
      <c r="K323" s="188"/>
      <c r="L323" s="188"/>
      <c r="M323" s="188"/>
      <c r="N323" s="188"/>
      <c r="O323" s="188"/>
    </row>
    <row r="324" spans="9:15">
      <c r="I324" s="157"/>
      <c r="J324" s="157"/>
      <c r="K324" s="188"/>
      <c r="L324" s="188"/>
      <c r="M324" s="188"/>
      <c r="N324" s="188"/>
      <c r="O324" s="188"/>
    </row>
    <row r="325" spans="9:15">
      <c r="I325" s="157"/>
      <c r="J325" s="157"/>
      <c r="K325" s="188"/>
      <c r="L325" s="188"/>
      <c r="M325" s="188"/>
      <c r="N325" s="188"/>
      <c r="O325" s="188"/>
    </row>
    <row r="326" spans="9:15">
      <c r="I326" s="157"/>
      <c r="J326" s="157"/>
      <c r="K326" s="188"/>
      <c r="L326" s="188"/>
      <c r="M326" s="188"/>
      <c r="N326" s="188"/>
      <c r="O326" s="188"/>
    </row>
    <row r="327" spans="9:15">
      <c r="I327" s="157"/>
      <c r="J327" s="157"/>
      <c r="K327" s="188"/>
      <c r="L327" s="188"/>
      <c r="M327" s="188"/>
      <c r="N327" s="188"/>
      <c r="O327" s="188"/>
    </row>
    <row r="328" spans="9:15">
      <c r="I328" s="157"/>
      <c r="J328" s="157"/>
      <c r="K328" s="188"/>
      <c r="L328" s="188"/>
      <c r="M328" s="188"/>
      <c r="N328" s="188"/>
      <c r="O328" s="188"/>
    </row>
    <row r="329" spans="9:15">
      <c r="I329" s="157"/>
      <c r="J329" s="157"/>
      <c r="K329" s="188"/>
      <c r="L329" s="188"/>
      <c r="M329" s="188"/>
      <c r="N329" s="188"/>
      <c r="O329" s="188"/>
    </row>
    <row r="330" spans="9:15">
      <c r="I330" s="157"/>
      <c r="J330" s="157"/>
      <c r="K330" s="188"/>
      <c r="L330" s="188"/>
      <c r="M330" s="188"/>
      <c r="N330" s="188"/>
      <c r="O330" s="188"/>
    </row>
    <row r="331" spans="9:15">
      <c r="I331" s="307"/>
      <c r="J331" s="307"/>
      <c r="K331" s="308"/>
      <c r="L331" s="308"/>
      <c r="M331" s="308"/>
      <c r="N331" s="308"/>
      <c r="O331" s="308"/>
    </row>
  </sheetData>
  <mergeCells count="18">
    <mergeCell ref="A146:B146"/>
    <mergeCell ref="J146:K146"/>
    <mergeCell ref="R49:S49"/>
    <mergeCell ref="R60:S60"/>
    <mergeCell ref="I70:O70"/>
    <mergeCell ref="I102:J102"/>
    <mergeCell ref="A145:F145"/>
    <mergeCell ref="J145:O145"/>
    <mergeCell ref="I68:J68"/>
    <mergeCell ref="B2:D2"/>
    <mergeCell ref="K2:O2"/>
    <mergeCell ref="B10:D10"/>
    <mergeCell ref="B22:D22"/>
    <mergeCell ref="A33:G33"/>
    <mergeCell ref="I34:J34"/>
    <mergeCell ref="I36:O36"/>
    <mergeCell ref="A48:F48"/>
    <mergeCell ref="A49:F49"/>
  </mergeCells>
  <printOptions horizontalCentered="1"/>
  <pageMargins left="0" right="0" top="1.52" bottom="0.3" header="0.5" footer="0.3"/>
  <pageSetup paperSize="9" scale="57" orientation="portrait" r:id="rId1"/>
  <headerFooter>
    <oddHeader>&amp;C&amp;G</oddHeader>
  </headerFooter>
  <rowBreaks count="1" manualBreakCount="1">
    <brk id="69" max="14" man="1"/>
  </rowBreaks>
  <colBreaks count="1" manualBreakCount="1">
    <brk id="7" max="143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AF31D-03B9-45BB-B3B6-FB3ADA4E63AD}">
  <dimension ref="A1:B133"/>
  <sheetViews>
    <sheetView view="pageBreakPreview" topLeftCell="A115" zoomScaleNormal="100" zoomScaleSheetLayoutView="100" workbookViewId="0">
      <selection activeCell="F11" sqref="F11"/>
    </sheetView>
  </sheetViews>
  <sheetFormatPr defaultRowHeight="15"/>
  <cols>
    <col min="1" max="1" width="39.28515625" customWidth="1"/>
    <col min="2" max="2" width="26.7109375" customWidth="1"/>
  </cols>
  <sheetData>
    <row r="1" spans="1:2" ht="23.25">
      <c r="A1" s="354"/>
      <c r="B1" s="354"/>
    </row>
    <row r="2" spans="1:2" ht="23.25">
      <c r="A2" s="355"/>
      <c r="B2" s="355"/>
    </row>
    <row r="3" spans="1:2">
      <c r="A3" s="356" t="s">
        <v>237</v>
      </c>
      <c r="B3" s="357" t="s">
        <v>120</v>
      </c>
    </row>
    <row r="4" spans="1:2">
      <c r="A4" s="356"/>
      <c r="B4" s="357"/>
    </row>
    <row r="5" spans="1:2">
      <c r="A5" s="309" t="s">
        <v>238</v>
      </c>
      <c r="B5" s="358">
        <v>178</v>
      </c>
    </row>
    <row r="6" spans="1:2">
      <c r="A6" s="310" t="s">
        <v>210</v>
      </c>
      <c r="B6" s="359">
        <v>27</v>
      </c>
    </row>
    <row r="7" spans="1:2">
      <c r="A7" s="310" t="s">
        <v>211</v>
      </c>
      <c r="B7" s="359">
        <v>72</v>
      </c>
    </row>
    <row r="8" spans="1:2">
      <c r="A8" s="310" t="s">
        <v>212</v>
      </c>
      <c r="B8" s="359">
        <v>79</v>
      </c>
    </row>
    <row r="9" spans="1:2">
      <c r="A9" s="309" t="s">
        <v>239</v>
      </c>
      <c r="B9" s="358">
        <v>631</v>
      </c>
    </row>
    <row r="10" spans="1:2">
      <c r="A10" s="310" t="s">
        <v>210</v>
      </c>
      <c r="B10" s="359">
        <v>100</v>
      </c>
    </row>
    <row r="11" spans="1:2">
      <c r="A11" s="310" t="s">
        <v>211</v>
      </c>
      <c r="B11" s="359">
        <v>80</v>
      </c>
    </row>
    <row r="12" spans="1:2">
      <c r="A12" s="310" t="s">
        <v>212</v>
      </c>
      <c r="B12" s="359">
        <v>451</v>
      </c>
    </row>
    <row r="13" spans="1:2">
      <c r="A13" s="309" t="s">
        <v>240</v>
      </c>
      <c r="B13" s="358">
        <v>211</v>
      </c>
    </row>
    <row r="14" spans="1:2">
      <c r="A14" s="310" t="s">
        <v>210</v>
      </c>
      <c r="B14" s="359">
        <v>25</v>
      </c>
    </row>
    <row r="15" spans="1:2">
      <c r="A15" s="310" t="s">
        <v>211</v>
      </c>
      <c r="B15" s="359">
        <v>79</v>
      </c>
    </row>
    <row r="16" spans="1:2">
      <c r="A16" s="310" t="s">
        <v>212</v>
      </c>
      <c r="B16" s="359">
        <v>107</v>
      </c>
    </row>
    <row r="17" spans="1:2">
      <c r="A17" s="309" t="s">
        <v>241</v>
      </c>
      <c r="B17" s="358">
        <v>315</v>
      </c>
    </row>
    <row r="18" spans="1:2">
      <c r="A18" s="310" t="s">
        <v>210</v>
      </c>
      <c r="B18" s="359">
        <v>35</v>
      </c>
    </row>
    <row r="19" spans="1:2">
      <c r="A19" s="310" t="s">
        <v>211</v>
      </c>
      <c r="B19" s="359">
        <v>184</v>
      </c>
    </row>
    <row r="20" spans="1:2">
      <c r="A20" s="310" t="s">
        <v>212</v>
      </c>
      <c r="B20" s="359">
        <v>96</v>
      </c>
    </row>
    <row r="21" spans="1:2">
      <c r="A21" s="309" t="s">
        <v>242</v>
      </c>
      <c r="B21" s="358">
        <v>95</v>
      </c>
    </row>
    <row r="22" spans="1:2">
      <c r="A22" s="310" t="s">
        <v>210</v>
      </c>
      <c r="B22" s="359">
        <v>18</v>
      </c>
    </row>
    <row r="23" spans="1:2">
      <c r="A23" s="310" t="s">
        <v>211</v>
      </c>
      <c r="B23" s="359">
        <v>25</v>
      </c>
    </row>
    <row r="24" spans="1:2">
      <c r="A24" s="310" t="s">
        <v>212</v>
      </c>
      <c r="B24" s="359">
        <v>52</v>
      </c>
    </row>
    <row r="25" spans="1:2">
      <c r="A25" s="309" t="s">
        <v>243</v>
      </c>
      <c r="B25" s="358">
        <v>101</v>
      </c>
    </row>
    <row r="26" spans="1:2">
      <c r="A26" s="310" t="s">
        <v>210</v>
      </c>
      <c r="B26" s="359">
        <v>17</v>
      </c>
    </row>
    <row r="27" spans="1:2">
      <c r="A27" s="310" t="s">
        <v>211</v>
      </c>
      <c r="B27" s="359">
        <v>44</v>
      </c>
    </row>
    <row r="28" spans="1:2">
      <c r="A28" s="310" t="s">
        <v>212</v>
      </c>
      <c r="B28" s="359">
        <v>40</v>
      </c>
    </row>
    <row r="29" spans="1:2">
      <c r="A29" s="309" t="s">
        <v>244</v>
      </c>
      <c r="B29" s="358">
        <v>34</v>
      </c>
    </row>
    <row r="30" spans="1:2">
      <c r="A30" s="310" t="s">
        <v>210</v>
      </c>
      <c r="B30" s="359">
        <v>8</v>
      </c>
    </row>
    <row r="31" spans="1:2">
      <c r="A31" s="310" t="s">
        <v>211</v>
      </c>
      <c r="B31" s="359">
        <v>14</v>
      </c>
    </row>
    <row r="32" spans="1:2">
      <c r="A32" s="310" t="s">
        <v>212</v>
      </c>
      <c r="B32" s="359">
        <v>12</v>
      </c>
    </row>
    <row r="33" spans="1:2">
      <c r="A33" s="309" t="s">
        <v>245</v>
      </c>
      <c r="B33" s="358">
        <v>2627</v>
      </c>
    </row>
    <row r="34" spans="1:2">
      <c r="A34" s="310" t="s">
        <v>208</v>
      </c>
      <c r="B34" s="359">
        <v>31</v>
      </c>
    </row>
    <row r="35" spans="1:2">
      <c r="A35" s="310" t="s">
        <v>210</v>
      </c>
      <c r="B35" s="359">
        <v>167</v>
      </c>
    </row>
    <row r="36" spans="1:2">
      <c r="A36" s="310" t="s">
        <v>211</v>
      </c>
      <c r="B36" s="359">
        <v>967</v>
      </c>
    </row>
    <row r="37" spans="1:2">
      <c r="A37" s="310" t="s">
        <v>212</v>
      </c>
      <c r="B37" s="359">
        <v>1462</v>
      </c>
    </row>
    <row r="38" spans="1:2">
      <c r="A38" s="309" t="s">
        <v>246</v>
      </c>
      <c r="B38" s="358">
        <v>23</v>
      </c>
    </row>
    <row r="39" spans="1:2">
      <c r="A39" s="310" t="s">
        <v>210</v>
      </c>
      <c r="B39" s="359">
        <v>3</v>
      </c>
    </row>
    <row r="40" spans="1:2">
      <c r="A40" s="310" t="s">
        <v>211</v>
      </c>
      <c r="B40" s="359">
        <v>6</v>
      </c>
    </row>
    <row r="41" spans="1:2">
      <c r="A41" s="310" t="s">
        <v>212</v>
      </c>
      <c r="B41" s="359">
        <v>14</v>
      </c>
    </row>
    <row r="42" spans="1:2">
      <c r="A42" s="309" t="s">
        <v>247</v>
      </c>
      <c r="B42" s="358">
        <v>158</v>
      </c>
    </row>
    <row r="43" spans="1:2">
      <c r="A43" s="310" t="s">
        <v>208</v>
      </c>
      <c r="B43" s="359">
        <v>12</v>
      </c>
    </row>
    <row r="44" spans="1:2">
      <c r="A44" s="310" t="s">
        <v>210</v>
      </c>
      <c r="B44" s="359">
        <v>49</v>
      </c>
    </row>
    <row r="45" spans="1:2">
      <c r="A45" s="310" t="s">
        <v>211</v>
      </c>
      <c r="B45" s="359">
        <v>41</v>
      </c>
    </row>
    <row r="46" spans="1:2">
      <c r="A46" s="310" t="s">
        <v>212</v>
      </c>
      <c r="B46" s="359">
        <v>56</v>
      </c>
    </row>
    <row r="47" spans="1:2">
      <c r="A47" s="309" t="s">
        <v>248</v>
      </c>
      <c r="B47" s="358">
        <v>42</v>
      </c>
    </row>
    <row r="48" spans="1:2">
      <c r="A48" s="310" t="s">
        <v>208</v>
      </c>
      <c r="B48" s="359">
        <v>1</v>
      </c>
    </row>
    <row r="49" spans="1:2">
      <c r="A49" s="310" t="s">
        <v>210</v>
      </c>
      <c r="B49" s="359">
        <v>1</v>
      </c>
    </row>
    <row r="50" spans="1:2">
      <c r="A50" s="310" t="s">
        <v>211</v>
      </c>
      <c r="B50" s="359">
        <v>28</v>
      </c>
    </row>
    <row r="51" spans="1:2">
      <c r="A51" s="310" t="s">
        <v>212</v>
      </c>
      <c r="B51" s="359">
        <v>12</v>
      </c>
    </row>
    <row r="52" spans="1:2">
      <c r="A52" s="309" t="s">
        <v>249</v>
      </c>
      <c r="B52" s="358">
        <v>119</v>
      </c>
    </row>
    <row r="53" spans="1:2">
      <c r="A53" s="310" t="s">
        <v>208</v>
      </c>
      <c r="B53" s="359">
        <v>11</v>
      </c>
    </row>
    <row r="54" spans="1:2">
      <c r="A54" s="310" t="s">
        <v>210</v>
      </c>
      <c r="B54" s="359">
        <v>8</v>
      </c>
    </row>
    <row r="55" spans="1:2">
      <c r="A55" s="310" t="s">
        <v>211</v>
      </c>
      <c r="B55" s="359">
        <v>61</v>
      </c>
    </row>
    <row r="56" spans="1:2">
      <c r="A56" s="310" t="s">
        <v>212</v>
      </c>
      <c r="B56" s="359">
        <v>39</v>
      </c>
    </row>
    <row r="57" spans="1:2">
      <c r="A57" s="309" t="s">
        <v>250</v>
      </c>
      <c r="B57" s="358">
        <v>321</v>
      </c>
    </row>
    <row r="58" spans="1:2">
      <c r="A58" s="310" t="s">
        <v>210</v>
      </c>
      <c r="B58" s="359">
        <v>50</v>
      </c>
    </row>
    <row r="59" spans="1:2">
      <c r="A59" s="310" t="s">
        <v>211</v>
      </c>
      <c r="B59" s="359">
        <v>177</v>
      </c>
    </row>
    <row r="60" spans="1:2">
      <c r="A60" s="310" t="s">
        <v>212</v>
      </c>
      <c r="B60" s="359">
        <v>94</v>
      </c>
    </row>
    <row r="61" spans="1:2">
      <c r="A61" s="309" t="s">
        <v>251</v>
      </c>
      <c r="B61" s="358">
        <v>39</v>
      </c>
    </row>
    <row r="62" spans="1:2">
      <c r="A62" s="310" t="s">
        <v>210</v>
      </c>
      <c r="B62" s="359">
        <v>12</v>
      </c>
    </row>
    <row r="63" spans="1:2">
      <c r="A63" s="310" t="s">
        <v>211</v>
      </c>
      <c r="B63" s="359">
        <v>13</v>
      </c>
    </row>
    <row r="64" spans="1:2">
      <c r="A64" s="310" t="s">
        <v>212</v>
      </c>
      <c r="B64" s="359">
        <v>14</v>
      </c>
    </row>
    <row r="65" spans="1:2">
      <c r="A65" s="309" t="s">
        <v>252</v>
      </c>
      <c r="B65" s="358">
        <v>8948</v>
      </c>
    </row>
    <row r="66" spans="1:2">
      <c r="A66" s="310" t="s">
        <v>208</v>
      </c>
      <c r="B66" s="359">
        <v>10</v>
      </c>
    </row>
    <row r="67" spans="1:2">
      <c r="A67" s="310" t="s">
        <v>210</v>
      </c>
      <c r="B67" s="359">
        <v>113</v>
      </c>
    </row>
    <row r="68" spans="1:2">
      <c r="A68" s="310" t="s">
        <v>211</v>
      </c>
      <c r="B68" s="359">
        <v>835</v>
      </c>
    </row>
    <row r="69" spans="1:2">
      <c r="A69" s="310" t="s">
        <v>212</v>
      </c>
      <c r="B69" s="359">
        <v>7990</v>
      </c>
    </row>
    <row r="70" spans="1:2">
      <c r="A70" s="309" t="s">
        <v>253</v>
      </c>
      <c r="B70" s="358">
        <v>419</v>
      </c>
    </row>
    <row r="71" spans="1:2">
      <c r="A71" s="310" t="s">
        <v>210</v>
      </c>
      <c r="B71" s="359">
        <v>41</v>
      </c>
    </row>
    <row r="72" spans="1:2">
      <c r="A72" s="310" t="s">
        <v>211</v>
      </c>
      <c r="B72" s="359">
        <v>243</v>
      </c>
    </row>
    <row r="73" spans="1:2">
      <c r="A73" s="310" t="s">
        <v>212</v>
      </c>
      <c r="B73" s="359">
        <v>135</v>
      </c>
    </row>
    <row r="74" spans="1:2">
      <c r="A74" s="309" t="s">
        <v>254</v>
      </c>
      <c r="B74" s="358">
        <v>2715</v>
      </c>
    </row>
    <row r="75" spans="1:2">
      <c r="A75" s="310" t="s">
        <v>210</v>
      </c>
      <c r="B75" s="359">
        <v>74</v>
      </c>
    </row>
    <row r="76" spans="1:2">
      <c r="A76" s="310" t="s">
        <v>211</v>
      </c>
      <c r="B76" s="359">
        <v>1482</v>
      </c>
    </row>
    <row r="77" spans="1:2">
      <c r="A77" s="310" t="s">
        <v>212</v>
      </c>
      <c r="B77" s="359">
        <v>1159</v>
      </c>
    </row>
    <row r="78" spans="1:2">
      <c r="A78" s="309" t="s">
        <v>255</v>
      </c>
      <c r="B78" s="358">
        <v>48</v>
      </c>
    </row>
    <row r="79" spans="1:2">
      <c r="A79" s="310" t="s">
        <v>210</v>
      </c>
      <c r="B79" s="359">
        <v>11</v>
      </c>
    </row>
    <row r="80" spans="1:2">
      <c r="A80" s="310" t="s">
        <v>211</v>
      </c>
      <c r="B80" s="359">
        <v>19</v>
      </c>
    </row>
    <row r="81" spans="1:2">
      <c r="A81" s="310" t="s">
        <v>212</v>
      </c>
      <c r="B81" s="359">
        <v>18</v>
      </c>
    </row>
    <row r="82" spans="1:2">
      <c r="A82" s="309" t="s">
        <v>256</v>
      </c>
      <c r="B82" s="358">
        <v>126</v>
      </c>
    </row>
    <row r="83" spans="1:2">
      <c r="A83" s="310" t="s">
        <v>208</v>
      </c>
      <c r="B83" s="359">
        <v>3</v>
      </c>
    </row>
    <row r="84" spans="1:2">
      <c r="A84" s="310" t="s">
        <v>210</v>
      </c>
      <c r="B84" s="359">
        <v>23</v>
      </c>
    </row>
    <row r="85" spans="1:2">
      <c r="A85" s="310" t="s">
        <v>211</v>
      </c>
      <c r="B85" s="359">
        <v>48</v>
      </c>
    </row>
    <row r="86" spans="1:2">
      <c r="A86" s="310" t="s">
        <v>212</v>
      </c>
      <c r="B86" s="359">
        <v>52</v>
      </c>
    </row>
    <row r="87" spans="1:2">
      <c r="A87" s="309" t="s">
        <v>257</v>
      </c>
      <c r="B87" s="358">
        <v>51</v>
      </c>
    </row>
    <row r="88" spans="1:2">
      <c r="A88" s="310" t="s">
        <v>210</v>
      </c>
      <c r="B88" s="359">
        <v>2222</v>
      </c>
    </row>
    <row r="89" spans="1:2">
      <c r="A89" s="310" t="s">
        <v>211</v>
      </c>
      <c r="B89" s="359">
        <v>27</v>
      </c>
    </row>
    <row r="90" spans="1:2">
      <c r="A90" s="310" t="s">
        <v>212</v>
      </c>
      <c r="B90" s="359">
        <v>18</v>
      </c>
    </row>
    <row r="91" spans="1:2">
      <c r="A91" s="309" t="s">
        <v>258</v>
      </c>
      <c r="B91" s="358">
        <v>229</v>
      </c>
    </row>
    <row r="92" spans="1:2">
      <c r="A92" s="310" t="s">
        <v>210</v>
      </c>
      <c r="B92" s="359">
        <v>27</v>
      </c>
    </row>
    <row r="93" spans="1:2">
      <c r="A93" s="310" t="s">
        <v>211</v>
      </c>
      <c r="B93" s="359">
        <v>100</v>
      </c>
    </row>
    <row r="94" spans="1:2">
      <c r="A94" s="310" t="s">
        <v>212</v>
      </c>
      <c r="B94" s="359">
        <v>102</v>
      </c>
    </row>
    <row r="95" spans="1:2">
      <c r="A95" s="309" t="s">
        <v>259</v>
      </c>
      <c r="B95" s="358">
        <v>74</v>
      </c>
    </row>
    <row r="96" spans="1:2">
      <c r="A96" s="310" t="s">
        <v>210</v>
      </c>
      <c r="B96" s="359">
        <v>14</v>
      </c>
    </row>
    <row r="97" spans="1:2">
      <c r="A97" s="310" t="s">
        <v>211</v>
      </c>
      <c r="B97" s="359">
        <v>30</v>
      </c>
    </row>
    <row r="98" spans="1:2">
      <c r="A98" s="310" t="s">
        <v>212</v>
      </c>
      <c r="B98" s="359">
        <v>30</v>
      </c>
    </row>
    <row r="99" spans="1:2">
      <c r="A99" s="309" t="s">
        <v>260</v>
      </c>
      <c r="B99" s="358">
        <v>97</v>
      </c>
    </row>
    <row r="100" spans="1:2">
      <c r="A100" s="310" t="s">
        <v>208</v>
      </c>
      <c r="B100" s="359">
        <v>1</v>
      </c>
    </row>
    <row r="101" spans="1:2">
      <c r="A101" s="310" t="s">
        <v>210</v>
      </c>
      <c r="B101" s="359">
        <v>9</v>
      </c>
    </row>
    <row r="102" spans="1:2">
      <c r="A102" s="310" t="s">
        <v>211</v>
      </c>
      <c r="B102" s="359">
        <v>6</v>
      </c>
    </row>
    <row r="103" spans="1:2">
      <c r="A103" s="310" t="s">
        <v>212</v>
      </c>
      <c r="B103" s="359">
        <v>81</v>
      </c>
    </row>
    <row r="104" spans="1:2">
      <c r="A104" s="309" t="s">
        <v>261</v>
      </c>
      <c r="B104" s="358">
        <v>198</v>
      </c>
    </row>
    <row r="105" spans="1:2">
      <c r="A105" s="310" t="s">
        <v>208</v>
      </c>
      <c r="B105" s="359">
        <v>2</v>
      </c>
    </row>
    <row r="106" spans="1:2">
      <c r="A106" s="310" t="s">
        <v>210</v>
      </c>
      <c r="B106" s="359">
        <v>4</v>
      </c>
    </row>
    <row r="107" spans="1:2">
      <c r="A107" s="310" t="s">
        <v>211</v>
      </c>
      <c r="B107" s="359">
        <v>28</v>
      </c>
    </row>
    <row r="108" spans="1:2">
      <c r="A108" s="310" t="s">
        <v>212</v>
      </c>
      <c r="B108" s="359">
        <v>164</v>
      </c>
    </row>
    <row r="109" spans="1:2">
      <c r="A109" s="309" t="s">
        <v>262</v>
      </c>
      <c r="B109" s="358">
        <v>302</v>
      </c>
    </row>
    <row r="110" spans="1:2">
      <c r="A110" s="310" t="s">
        <v>208</v>
      </c>
      <c r="B110" s="359">
        <v>60</v>
      </c>
    </row>
    <row r="111" spans="1:2">
      <c r="A111" s="310" t="s">
        <v>210</v>
      </c>
      <c r="B111" s="359">
        <v>121</v>
      </c>
    </row>
    <row r="112" spans="1:2">
      <c r="A112" s="310" t="s">
        <v>211</v>
      </c>
      <c r="B112" s="359">
        <v>11</v>
      </c>
    </row>
    <row r="113" spans="1:2">
      <c r="A113" s="310" t="s">
        <v>212</v>
      </c>
      <c r="B113" s="359">
        <v>110</v>
      </c>
    </row>
    <row r="114" spans="1:2">
      <c r="A114" s="309" t="s">
        <v>263</v>
      </c>
      <c r="B114" s="358">
        <v>78</v>
      </c>
    </row>
    <row r="115" spans="1:2">
      <c r="A115" s="310" t="s">
        <v>210</v>
      </c>
      <c r="B115" s="359">
        <v>11</v>
      </c>
    </row>
    <row r="116" spans="1:2">
      <c r="A116" s="310" t="s">
        <v>211</v>
      </c>
      <c r="B116" s="359">
        <v>1</v>
      </c>
    </row>
    <row r="117" spans="1:2">
      <c r="A117" s="310" t="s">
        <v>212</v>
      </c>
      <c r="B117" s="359">
        <v>66</v>
      </c>
    </row>
    <row r="118" spans="1:2">
      <c r="A118" s="309" t="s">
        <v>264</v>
      </c>
      <c r="B118" s="358">
        <v>3</v>
      </c>
    </row>
    <row r="119" spans="1:2">
      <c r="A119" s="310" t="s">
        <v>211</v>
      </c>
      <c r="B119" s="359">
        <v>1</v>
      </c>
    </row>
    <row r="120" spans="1:2">
      <c r="A120" s="310" t="s">
        <v>212</v>
      </c>
      <c r="B120" s="359">
        <v>2</v>
      </c>
    </row>
    <row r="121" spans="1:2">
      <c r="A121" s="309" t="s">
        <v>265</v>
      </c>
      <c r="B121" s="358">
        <v>11</v>
      </c>
    </row>
    <row r="122" spans="1:2">
      <c r="A122" s="310" t="s">
        <v>210</v>
      </c>
      <c r="B122" s="359">
        <v>3</v>
      </c>
    </row>
    <row r="123" spans="1:2">
      <c r="A123" s="310" t="s">
        <v>211</v>
      </c>
      <c r="B123" s="359">
        <v>2</v>
      </c>
    </row>
    <row r="124" spans="1:2">
      <c r="A124" s="310" t="s">
        <v>212</v>
      </c>
      <c r="B124" s="359">
        <v>6</v>
      </c>
    </row>
    <row r="125" spans="1:2">
      <c r="A125" s="309" t="s">
        <v>266</v>
      </c>
      <c r="B125" s="358">
        <v>607</v>
      </c>
    </row>
    <row r="126" spans="1:2">
      <c r="A126" s="310" t="s">
        <v>208</v>
      </c>
      <c r="B126" s="359">
        <v>23</v>
      </c>
    </row>
    <row r="127" spans="1:2">
      <c r="A127" s="310" t="s">
        <v>210</v>
      </c>
      <c r="B127" s="359">
        <v>5</v>
      </c>
    </row>
    <row r="128" spans="1:2">
      <c r="A128" s="310" t="s">
        <v>211</v>
      </c>
      <c r="B128" s="359">
        <v>103</v>
      </c>
    </row>
    <row r="129" spans="1:2">
      <c r="A129" s="310" t="s">
        <v>212</v>
      </c>
      <c r="B129" s="359">
        <v>476</v>
      </c>
    </row>
    <row r="130" spans="1:2">
      <c r="A130" s="309" t="s">
        <v>267</v>
      </c>
      <c r="B130" s="358">
        <v>4</v>
      </c>
    </row>
    <row r="131" spans="1:2">
      <c r="A131" s="310" t="s">
        <v>208</v>
      </c>
      <c r="B131" s="359">
        <v>2</v>
      </c>
    </row>
    <row r="132" spans="1:2">
      <c r="A132" s="310" t="s">
        <v>211</v>
      </c>
      <c r="B132" s="359">
        <v>2</v>
      </c>
    </row>
    <row r="133" spans="1:2">
      <c r="A133" s="311" t="s">
        <v>141</v>
      </c>
      <c r="B133" s="360">
        <v>18804</v>
      </c>
    </row>
  </sheetData>
  <mergeCells count="1">
    <mergeCell ref="A1:B1"/>
  </mergeCells>
  <printOptions horizontalCentered="1"/>
  <pageMargins left="0.7" right="0.7" top="0.75" bottom="0.75" header="0.3" footer="0.3"/>
  <pageSetup paperSize="9" orientation="portrait" r:id="rId1"/>
  <headerFooter scaleWithDoc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Eff &amp; Masse sal. Mai 24 vs 25</vt:lpstr>
      <vt:lpstr>Tabulation 1</vt:lpstr>
      <vt:lpstr>EVENTUELS_PENSIONNAIRES</vt:lpstr>
      <vt:lpstr>EVENTUELS_PENSIONNAIRES!Print_Area</vt:lpstr>
      <vt:lpstr>'Tabulation 1'!Print_Area</vt:lpstr>
      <vt:lpstr>'Eff &amp; Masse sal. Mai 24 vs 25'!Print_Titles</vt:lpstr>
      <vt:lpstr>EVENTUELS_PENSIONNAIRES!Print_Titles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Michel Silin</dc:creator>
  <cp:lastModifiedBy>Jean Michel Silin</cp:lastModifiedBy>
  <cp:lastPrinted>2025-07-08T17:12:47Z</cp:lastPrinted>
  <dcterms:created xsi:type="dcterms:W3CDTF">2025-07-07T17:59:06Z</dcterms:created>
  <dcterms:modified xsi:type="dcterms:W3CDTF">2025-07-08T18:05:40Z</dcterms:modified>
</cp:coreProperties>
</file>